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38B9C65A-6D71-4564-AA85-E09D810CA232}" xr6:coauthVersionLast="47" xr6:coauthVersionMax="47" xr10:uidLastSave="{00000000-0000-0000-0000-000000000000}"/>
  <bookViews>
    <workbookView xWindow="-19320" yWindow="-2130" windowWidth="19440" windowHeight="15000" xr2:uid="{00000000-000D-0000-FFFF-FFFF00000000}"/>
  </bookViews>
  <sheets>
    <sheet name="2021" sheetId="10" r:id="rId1"/>
    <sheet name="2020" sheetId="9" r:id="rId2"/>
    <sheet name="2019" sheetId="8" r:id="rId3"/>
    <sheet name="2018" sheetId="7" r:id="rId4"/>
    <sheet name="2017" sheetId="6" r:id="rId5"/>
    <sheet name="2016" sheetId="5" r:id="rId6"/>
    <sheet name="2015" sheetId="4" r:id="rId7"/>
    <sheet name="2014" sheetId="1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0" l="1"/>
  <c r="F43" i="10" s="1"/>
  <c r="F42" i="10"/>
  <c r="E42" i="10"/>
  <c r="F39" i="10"/>
  <c r="E39" i="10"/>
  <c r="C39" i="10"/>
  <c r="E38" i="10"/>
  <c r="E37" i="10"/>
  <c r="D36" i="10"/>
  <c r="F36" i="10" s="1"/>
  <c r="C36" i="10"/>
  <c r="B36" i="10"/>
  <c r="E36" i="10" s="1"/>
  <c r="F35" i="10"/>
  <c r="E35" i="10"/>
  <c r="E34" i="10"/>
  <c r="D33" i="10"/>
  <c r="D40" i="10" s="1"/>
  <c r="C33" i="10"/>
  <c r="C40" i="10" s="1"/>
  <c r="B33" i="10"/>
  <c r="F33" i="10" s="1"/>
  <c r="D32" i="10"/>
  <c r="E31" i="10"/>
  <c r="E30" i="10"/>
  <c r="D30" i="10"/>
  <c r="C28" i="10"/>
  <c r="F28" i="10" s="1"/>
  <c r="F27" i="10"/>
  <c r="C27" i="10"/>
  <c r="E27" i="10" s="1"/>
  <c r="D26" i="10"/>
  <c r="B26" i="10"/>
  <c r="C24" i="10"/>
  <c r="C22" i="10" s="1"/>
  <c r="E23" i="10"/>
  <c r="D22" i="10"/>
  <c r="B22" i="10"/>
  <c r="E21" i="10"/>
  <c r="F20" i="10"/>
  <c r="E20" i="10"/>
  <c r="C20" i="10"/>
  <c r="E19" i="10"/>
  <c r="E18" i="10"/>
  <c r="F17" i="10"/>
  <c r="C17" i="10"/>
  <c r="E17" i="10" s="1"/>
  <c r="D16" i="10"/>
  <c r="C16" i="10"/>
  <c r="B16" i="10"/>
  <c r="B25" i="10" s="1"/>
  <c r="E15" i="10"/>
  <c r="E14" i="10"/>
  <c r="E13" i="10"/>
  <c r="C13" i="10"/>
  <c r="F13" i="10" s="1"/>
  <c r="C12" i="10"/>
  <c r="F12" i="10" s="1"/>
  <c r="F9" i="10"/>
  <c r="C9" i="10"/>
  <c r="E9" i="10" s="1"/>
  <c r="D8" i="10"/>
  <c r="B8" i="10"/>
  <c r="F7" i="10"/>
  <c r="E7" i="10"/>
  <c r="F40" i="9"/>
  <c r="E40" i="9"/>
  <c r="F39" i="9"/>
  <c r="E39" i="9"/>
  <c r="F36" i="9"/>
  <c r="E36" i="9"/>
  <c r="E35" i="9"/>
  <c r="D34" i="9"/>
  <c r="D37" i="9" s="1"/>
  <c r="C34" i="9"/>
  <c r="B34" i="9"/>
  <c r="F33" i="9"/>
  <c r="E33" i="9"/>
  <c r="F32" i="9"/>
  <c r="E32" i="9"/>
  <c r="E31" i="9"/>
  <c r="D31" i="9"/>
  <c r="C31" i="9"/>
  <c r="C37" i="9" s="1"/>
  <c r="B31" i="9"/>
  <c r="B37" i="9" s="1"/>
  <c r="C30" i="9"/>
  <c r="B30" i="9"/>
  <c r="F26" i="9"/>
  <c r="E26" i="9"/>
  <c r="E24" i="9"/>
  <c r="D24" i="9"/>
  <c r="D30" i="9" s="1"/>
  <c r="F30" i="9" s="1"/>
  <c r="C24" i="9"/>
  <c r="B24" i="9"/>
  <c r="F24" i="9" s="1"/>
  <c r="F22" i="9"/>
  <c r="E22" i="9"/>
  <c r="E21" i="9"/>
  <c r="D20" i="9"/>
  <c r="D23" i="9" s="1"/>
  <c r="C20" i="9"/>
  <c r="C23" i="9" s="1"/>
  <c r="B20" i="9"/>
  <c r="E20" i="9" s="1"/>
  <c r="E19" i="9"/>
  <c r="E18" i="9"/>
  <c r="E17" i="9"/>
  <c r="E16" i="9"/>
  <c r="D15" i="9"/>
  <c r="C15" i="9"/>
  <c r="B15" i="9"/>
  <c r="E15" i="9" s="1"/>
  <c r="E14" i="9"/>
  <c r="F13" i="9"/>
  <c r="E13" i="9"/>
  <c r="F12" i="9"/>
  <c r="E12" i="9"/>
  <c r="F9" i="9"/>
  <c r="E9" i="9"/>
  <c r="D8" i="9"/>
  <c r="C8" i="9"/>
  <c r="B8" i="9"/>
  <c r="E8" i="9" s="1"/>
  <c r="F7" i="9"/>
  <c r="E7" i="9"/>
  <c r="F39" i="7"/>
  <c r="E39" i="7"/>
  <c r="F38" i="7"/>
  <c r="E38" i="7"/>
  <c r="D36" i="7"/>
  <c r="D37" i="7" s="1"/>
  <c r="E35" i="7"/>
  <c r="E33" i="7"/>
  <c r="D33" i="7"/>
  <c r="C33" i="7"/>
  <c r="C36" i="7" s="1"/>
  <c r="C37" i="7" s="1"/>
  <c r="F32" i="7"/>
  <c r="E32" i="7"/>
  <c r="D31" i="7"/>
  <c r="F31" i="7" s="1"/>
  <c r="B31" i="7"/>
  <c r="B36" i="7" s="1"/>
  <c r="C30" i="7"/>
  <c r="B30" i="7"/>
  <c r="F26" i="7"/>
  <c r="E26" i="7"/>
  <c r="F25" i="7"/>
  <c r="E25" i="7"/>
  <c r="D24" i="7"/>
  <c r="D30" i="7" s="1"/>
  <c r="F30" i="7" s="1"/>
  <c r="C24" i="7"/>
  <c r="B24" i="7"/>
  <c r="B23" i="7"/>
  <c r="F22" i="7"/>
  <c r="E22" i="7"/>
  <c r="D20" i="7"/>
  <c r="D23" i="7" s="1"/>
  <c r="C20" i="7"/>
  <c r="C23" i="7" s="1"/>
  <c r="E23" i="7" s="1"/>
  <c r="B20" i="7"/>
  <c r="E19" i="7"/>
  <c r="E18" i="7"/>
  <c r="E17" i="7"/>
  <c r="E16" i="7"/>
  <c r="D15" i="7"/>
  <c r="E15" i="7" s="1"/>
  <c r="C15" i="7"/>
  <c r="B15" i="7"/>
  <c r="F13" i="7"/>
  <c r="E13" i="7"/>
  <c r="F12" i="7"/>
  <c r="E12" i="7"/>
  <c r="F9" i="7"/>
  <c r="E9" i="7"/>
  <c r="D8" i="7"/>
  <c r="F8" i="7" s="1"/>
  <c r="C8" i="7"/>
  <c r="B8" i="7"/>
  <c r="E8" i="7" s="1"/>
  <c r="F7" i="7"/>
  <c r="E7" i="7"/>
  <c r="E22" i="10" l="1"/>
  <c r="F40" i="10"/>
  <c r="F22" i="10"/>
  <c r="C8" i="10"/>
  <c r="E8" i="10" s="1"/>
  <c r="E12" i="10"/>
  <c r="E24" i="10"/>
  <c r="D25" i="10"/>
  <c r="C26" i="10"/>
  <c r="C32" i="10" s="1"/>
  <c r="E28" i="10"/>
  <c r="B40" i="10"/>
  <c r="F24" i="10"/>
  <c r="B32" i="10"/>
  <c r="E33" i="10"/>
  <c r="E43" i="10"/>
  <c r="F16" i="10"/>
  <c r="E16" i="10"/>
  <c r="E30" i="9"/>
  <c r="D38" i="9"/>
  <c r="F37" i="9"/>
  <c r="E37" i="9"/>
  <c r="C38" i="9"/>
  <c r="B23" i="9"/>
  <c r="E23" i="9" s="1"/>
  <c r="F31" i="9"/>
  <c r="E34" i="9"/>
  <c r="F34" i="9"/>
  <c r="F8" i="9"/>
  <c r="F20" i="9"/>
  <c r="B37" i="7"/>
  <c r="E37" i="7" s="1"/>
  <c r="E36" i="7"/>
  <c r="F37" i="7"/>
  <c r="E30" i="7"/>
  <c r="F23" i="7"/>
  <c r="F20" i="7"/>
  <c r="F24" i="7"/>
  <c r="E31" i="7"/>
  <c r="F36" i="7"/>
  <c r="E20" i="7"/>
  <c r="E24" i="7"/>
  <c r="F40" i="8"/>
  <c r="E40" i="8"/>
  <c r="F39" i="8"/>
  <c r="E39" i="8"/>
  <c r="D37" i="8"/>
  <c r="E36" i="8"/>
  <c r="E35" i="8"/>
  <c r="D34" i="8"/>
  <c r="C34" i="8"/>
  <c r="E34" i="8" s="1"/>
  <c r="F33" i="8"/>
  <c r="F32" i="8"/>
  <c r="D31" i="8"/>
  <c r="F31" i="8" s="1"/>
  <c r="C31" i="8"/>
  <c r="C37" i="8" s="1"/>
  <c r="B31" i="8"/>
  <c r="B37" i="8" s="1"/>
  <c r="D30" i="8"/>
  <c r="F26" i="8"/>
  <c r="E26" i="8"/>
  <c r="E25" i="8"/>
  <c r="D24" i="8"/>
  <c r="F24" i="8" s="1"/>
  <c r="C24" i="8"/>
  <c r="C30" i="8" s="1"/>
  <c r="B24" i="8"/>
  <c r="B30" i="8" s="1"/>
  <c r="B23" i="8"/>
  <c r="F22" i="8"/>
  <c r="E22" i="8"/>
  <c r="D20" i="8"/>
  <c r="D23" i="8" s="1"/>
  <c r="C20" i="8"/>
  <c r="C23" i="8" s="1"/>
  <c r="E23" i="8" s="1"/>
  <c r="B20" i="8"/>
  <c r="E19" i="8"/>
  <c r="E18" i="8"/>
  <c r="E17" i="8"/>
  <c r="E16" i="8"/>
  <c r="D15" i="8"/>
  <c r="E15" i="8" s="1"/>
  <c r="C15" i="8"/>
  <c r="B15" i="8"/>
  <c r="F13" i="8"/>
  <c r="E13" i="8"/>
  <c r="F12" i="8"/>
  <c r="E12" i="8"/>
  <c r="F9" i="8"/>
  <c r="E9" i="8"/>
  <c r="D8" i="8"/>
  <c r="F8" i="8" s="1"/>
  <c r="C8" i="8"/>
  <c r="B8" i="8"/>
  <c r="E8" i="8" s="1"/>
  <c r="F7" i="8"/>
  <c r="E7" i="8"/>
  <c r="F39" i="6"/>
  <c r="E39" i="6"/>
  <c r="F38" i="6"/>
  <c r="E38" i="6"/>
  <c r="C36" i="6"/>
  <c r="E35" i="6"/>
  <c r="E34" i="6"/>
  <c r="E33" i="6"/>
  <c r="D33" i="6"/>
  <c r="C33" i="6"/>
  <c r="F32" i="6"/>
  <c r="E32" i="6"/>
  <c r="D31" i="6"/>
  <c r="D36" i="6" s="1"/>
  <c r="B31" i="6"/>
  <c r="B36" i="6" s="1"/>
  <c r="B30" i="6"/>
  <c r="E29" i="6"/>
  <c r="D28" i="6"/>
  <c r="C28" i="6"/>
  <c r="E28" i="6" s="1"/>
  <c r="E26" i="6"/>
  <c r="E25" i="6"/>
  <c r="D24" i="6"/>
  <c r="D30" i="6" s="1"/>
  <c r="C24" i="6"/>
  <c r="B24" i="6"/>
  <c r="E24" i="6" s="1"/>
  <c r="F22" i="6"/>
  <c r="E22" i="6"/>
  <c r="E21" i="6"/>
  <c r="E20" i="6"/>
  <c r="D20" i="6"/>
  <c r="D23" i="6" s="1"/>
  <c r="C20" i="6"/>
  <c r="C23" i="6" s="1"/>
  <c r="B20" i="6"/>
  <c r="B23" i="6" s="1"/>
  <c r="E23" i="6" s="1"/>
  <c r="E19" i="6"/>
  <c r="F18" i="6"/>
  <c r="E18" i="6"/>
  <c r="E17" i="6"/>
  <c r="E16" i="6"/>
  <c r="D15" i="6"/>
  <c r="C15" i="6"/>
  <c r="E15" i="6" s="1"/>
  <c r="B15" i="6"/>
  <c r="F15" i="6" s="1"/>
  <c r="E14" i="6"/>
  <c r="F13" i="6"/>
  <c r="E13" i="6"/>
  <c r="F12" i="6"/>
  <c r="E12" i="6"/>
  <c r="E10" i="6"/>
  <c r="F9" i="6"/>
  <c r="E9" i="6"/>
  <c r="D8" i="6"/>
  <c r="F8" i="6" s="1"/>
  <c r="C8" i="6"/>
  <c r="B8" i="6"/>
  <c r="E8" i="6" s="1"/>
  <c r="F7" i="6"/>
  <c r="E7" i="6"/>
  <c r="F36" i="5"/>
  <c r="E36" i="5"/>
  <c r="F35" i="5"/>
  <c r="E35" i="5"/>
  <c r="E32" i="5"/>
  <c r="E31" i="5"/>
  <c r="D30" i="5"/>
  <c r="C30" i="5"/>
  <c r="C33" i="5" s="1"/>
  <c r="F29" i="5"/>
  <c r="E29" i="5"/>
  <c r="D28" i="5"/>
  <c r="F28" i="5" s="1"/>
  <c r="B28" i="5"/>
  <c r="B33" i="5" s="1"/>
  <c r="E26" i="5"/>
  <c r="E25" i="5"/>
  <c r="D25" i="5"/>
  <c r="C25" i="5"/>
  <c r="C27" i="5" s="1"/>
  <c r="F23" i="5"/>
  <c r="E23" i="5"/>
  <c r="E22" i="5"/>
  <c r="D21" i="5"/>
  <c r="D27" i="5" s="1"/>
  <c r="F27" i="5" s="1"/>
  <c r="C21" i="5"/>
  <c r="B21" i="5"/>
  <c r="B27" i="5" s="1"/>
  <c r="F19" i="5"/>
  <c r="E19" i="5"/>
  <c r="D18" i="5"/>
  <c r="D20" i="5" s="1"/>
  <c r="F20" i="5" s="1"/>
  <c r="C18" i="5"/>
  <c r="B18" i="5"/>
  <c r="B20" i="5" s="1"/>
  <c r="E17" i="5"/>
  <c r="F16" i="5"/>
  <c r="E16" i="5"/>
  <c r="F15" i="5"/>
  <c r="E15" i="5"/>
  <c r="E14" i="5"/>
  <c r="D13" i="5"/>
  <c r="F13" i="5" s="1"/>
  <c r="C13" i="5"/>
  <c r="C20" i="5" s="1"/>
  <c r="B13" i="5"/>
  <c r="F12" i="5"/>
  <c r="E12" i="5"/>
  <c r="F11" i="5"/>
  <c r="E11" i="5"/>
  <c r="F9" i="5"/>
  <c r="E9" i="5"/>
  <c r="D8" i="5"/>
  <c r="C8" i="5"/>
  <c r="B8" i="5"/>
  <c r="E8" i="5" s="1"/>
  <c r="F7" i="5"/>
  <c r="E7" i="5"/>
  <c r="F35" i="4"/>
  <c r="E35" i="4"/>
  <c r="F34" i="4"/>
  <c r="E34" i="4"/>
  <c r="D32" i="4"/>
  <c r="E31" i="4"/>
  <c r="E30" i="4"/>
  <c r="D30" i="4"/>
  <c r="C30" i="4"/>
  <c r="C32" i="4" s="1"/>
  <c r="F29" i="4"/>
  <c r="E29" i="4"/>
  <c r="D28" i="4"/>
  <c r="F28" i="4" s="1"/>
  <c r="B28" i="4"/>
  <c r="B32" i="4" s="1"/>
  <c r="B27" i="4"/>
  <c r="D25" i="4"/>
  <c r="D27" i="4" s="1"/>
  <c r="C25" i="4"/>
  <c r="E23" i="4"/>
  <c r="E22" i="4"/>
  <c r="D21" i="4"/>
  <c r="C21" i="4"/>
  <c r="E21" i="4" s="1"/>
  <c r="C20" i="4"/>
  <c r="B20" i="4"/>
  <c r="F19" i="4"/>
  <c r="E19" i="4"/>
  <c r="E18" i="4"/>
  <c r="D18" i="4"/>
  <c r="C18" i="4"/>
  <c r="B18" i="4"/>
  <c r="F18" i="4" s="1"/>
  <c r="E17" i="4"/>
  <c r="E16" i="4"/>
  <c r="E15" i="4"/>
  <c r="E14" i="4"/>
  <c r="E13" i="4"/>
  <c r="D13" i="4"/>
  <c r="C13" i="4"/>
  <c r="B13" i="4"/>
  <c r="F12" i="4"/>
  <c r="E12" i="4"/>
  <c r="F11" i="4"/>
  <c r="E11" i="4"/>
  <c r="F9" i="4"/>
  <c r="E9" i="4"/>
  <c r="D8" i="4"/>
  <c r="D20" i="4" s="1"/>
  <c r="F20" i="4" s="1"/>
  <c r="C8" i="4"/>
  <c r="B8" i="4"/>
  <c r="F7" i="4"/>
  <c r="E7" i="4"/>
  <c r="F35" i="1"/>
  <c r="E35" i="1"/>
  <c r="F34" i="1"/>
  <c r="E34" i="1"/>
  <c r="E31" i="1"/>
  <c r="D30" i="1"/>
  <c r="C30" i="1"/>
  <c r="C32" i="1" s="1"/>
  <c r="F29" i="1"/>
  <c r="D28" i="1"/>
  <c r="D32" i="1" s="1"/>
  <c r="B28" i="1"/>
  <c r="B32" i="1" s="1"/>
  <c r="B27" i="1"/>
  <c r="D25" i="1"/>
  <c r="C25" i="1"/>
  <c r="E24" i="1"/>
  <c r="E23" i="1"/>
  <c r="D21" i="1"/>
  <c r="C21" i="1"/>
  <c r="F19" i="1"/>
  <c r="E19" i="1"/>
  <c r="D18" i="1"/>
  <c r="C18" i="1"/>
  <c r="B18" i="1"/>
  <c r="E17" i="1"/>
  <c r="E16" i="1"/>
  <c r="E15" i="1"/>
  <c r="F14" i="1"/>
  <c r="E14" i="1"/>
  <c r="D13" i="1"/>
  <c r="C13" i="1"/>
  <c r="B13" i="1"/>
  <c r="F12" i="1"/>
  <c r="E12" i="1"/>
  <c r="F11" i="1"/>
  <c r="F9" i="1"/>
  <c r="E9" i="1"/>
  <c r="D8" i="1"/>
  <c r="C8" i="1"/>
  <c r="B8" i="1"/>
  <c r="F7" i="1"/>
  <c r="F8" i="10" l="1"/>
  <c r="F26" i="10"/>
  <c r="E26" i="10"/>
  <c r="C25" i="10"/>
  <c r="E25" i="10" s="1"/>
  <c r="B41" i="10"/>
  <c r="E40" i="10"/>
  <c r="E32" i="10"/>
  <c r="F32" i="10"/>
  <c r="D41" i="10"/>
  <c r="F23" i="9"/>
  <c r="B38" i="9"/>
  <c r="E38" i="9" s="1"/>
  <c r="B38" i="8"/>
  <c r="E37" i="8"/>
  <c r="F30" i="8"/>
  <c r="F23" i="8"/>
  <c r="E30" i="8"/>
  <c r="C38" i="8"/>
  <c r="F37" i="8"/>
  <c r="E20" i="8"/>
  <c r="E24" i="8"/>
  <c r="D38" i="8"/>
  <c r="F38" i="8" s="1"/>
  <c r="F20" i="8"/>
  <c r="F23" i="6"/>
  <c r="E30" i="6"/>
  <c r="E36" i="6"/>
  <c r="B37" i="6"/>
  <c r="E37" i="6" s="1"/>
  <c r="F36" i="6"/>
  <c r="D37" i="6"/>
  <c r="C37" i="6"/>
  <c r="F20" i="6"/>
  <c r="C30" i="6"/>
  <c r="E31" i="6"/>
  <c r="F31" i="6"/>
  <c r="B34" i="5"/>
  <c r="E20" i="5"/>
  <c r="C34" i="5"/>
  <c r="E27" i="5"/>
  <c r="D33" i="5"/>
  <c r="E18" i="5"/>
  <c r="E21" i="5"/>
  <c r="E28" i="5"/>
  <c r="E13" i="5"/>
  <c r="F18" i="5"/>
  <c r="F21" i="5"/>
  <c r="F8" i="5"/>
  <c r="E30" i="5"/>
  <c r="E20" i="4"/>
  <c r="B33" i="4"/>
  <c r="E32" i="4"/>
  <c r="C33" i="4"/>
  <c r="D33" i="4"/>
  <c r="F33" i="4" s="1"/>
  <c r="E8" i="4"/>
  <c r="C27" i="4"/>
  <c r="E27" i="4" s="1"/>
  <c r="F8" i="4"/>
  <c r="E28" i="4"/>
  <c r="F32" i="4"/>
  <c r="E30" i="1"/>
  <c r="C27" i="1"/>
  <c r="E21" i="1"/>
  <c r="C20" i="1"/>
  <c r="C33" i="1" s="1"/>
  <c r="E13" i="1"/>
  <c r="F18" i="1"/>
  <c r="F28" i="1"/>
  <c r="E8" i="1"/>
  <c r="B20" i="1"/>
  <c r="B33" i="1" s="1"/>
  <c r="E32" i="1"/>
  <c r="F32" i="1"/>
  <c r="D20" i="1"/>
  <c r="F8" i="1"/>
  <c r="D27" i="1"/>
  <c r="E27" i="1" s="1"/>
  <c r="E18" i="1"/>
  <c r="F25" i="10" l="1"/>
  <c r="C41" i="10"/>
  <c r="F41" i="10" s="1"/>
  <c r="F38" i="9"/>
  <c r="E38" i="8"/>
  <c r="F37" i="6"/>
  <c r="F33" i="5"/>
  <c r="D34" i="5"/>
  <c r="F34" i="5" s="1"/>
  <c r="E33" i="5"/>
  <c r="E33" i="4"/>
  <c r="F20" i="1"/>
  <c r="E20" i="1"/>
  <c r="D33" i="1"/>
  <c r="F33" i="1" s="1"/>
  <c r="E41" i="10" l="1"/>
  <c r="E34" i="5"/>
  <c r="E33" i="1"/>
</calcChain>
</file>

<file path=xl/sharedStrings.xml><?xml version="1.0" encoding="utf-8"?>
<sst xmlns="http://schemas.openxmlformats.org/spreadsheetml/2006/main" count="658" uniqueCount="73">
  <si>
    <t>LIQUIDACIÓN DEL PRESUPUESTO DE CAPITAL</t>
  </si>
  <si>
    <t>EJERCICIO: 2.019</t>
  </si>
  <si>
    <t xml:space="preserve">           (Euros) (**)</t>
  </si>
  <si>
    <t>PRESUPUESTO DE CAPITAL</t>
  </si>
  <si>
    <t>PREVISTO</t>
  </si>
  <si>
    <t>MODIFICA-CIONES</t>
  </si>
  <si>
    <t>REALIZADO</t>
  </si>
  <si>
    <t>DESVIACIÓN ABSOLUTA</t>
  </si>
  <si>
    <t>% REALIZADO SOBRE PREVISTO Y MODIFICACIONES</t>
  </si>
  <si>
    <t>Desviación superior a la máxima (SI/NO)</t>
  </si>
  <si>
    <t>Autorizadas desviaciones (SI/NO)</t>
  </si>
  <si>
    <t>CAUSA DESVIACIÓN</t>
  </si>
  <si>
    <t>Estado de Flujo de Efectivos</t>
  </si>
  <si>
    <t>(DATOS P.G.CAC.)</t>
  </si>
  <si>
    <t xml:space="preserve"> (1)</t>
  </si>
  <si>
    <t>(2)</t>
  </si>
  <si>
    <t>(3)</t>
  </si>
  <si>
    <t>(4)</t>
  </si>
  <si>
    <t>Resultado del ejercicio antes de impuestos</t>
  </si>
  <si>
    <t>NO</t>
  </si>
  <si>
    <t>Ajustes del resultado</t>
  </si>
  <si>
    <t>Amortización del inmovilizado</t>
  </si>
  <si>
    <t>Correciones valorativas por deterioro</t>
  </si>
  <si>
    <t>Variación de provisiones</t>
  </si>
  <si>
    <t>Imputación de subvenciones</t>
  </si>
  <si>
    <t>Ingresos financieros</t>
  </si>
  <si>
    <t>Gastos financieros</t>
  </si>
  <si>
    <t>Cambios de capital corriente</t>
  </si>
  <si>
    <t>Deudores y otras cuentas a cobrar</t>
  </si>
  <si>
    <t>Otros activos corrientes</t>
  </si>
  <si>
    <t>Acreedores y otras cuentas a pagar</t>
  </si>
  <si>
    <t>Otros pasivos corrientes</t>
  </si>
  <si>
    <t>Otros flujos de efectivo de las act. Explotación</t>
  </si>
  <si>
    <t>Pagos de intereses</t>
  </si>
  <si>
    <t>Cobros de intereses</t>
  </si>
  <si>
    <t>Flujos de efectivo de las actividades explotación</t>
  </si>
  <si>
    <t>Pagos por inversiones</t>
  </si>
  <si>
    <t>Inmovilizado intangible</t>
  </si>
  <si>
    <t>Inmovilizado material</t>
  </si>
  <si>
    <t>Otros activos financieros</t>
  </si>
  <si>
    <t>Cobros por desinversiones</t>
  </si>
  <si>
    <t>Flujos de efectivo de las actividades inversión</t>
  </si>
  <si>
    <t>Cobros y pagos por instrumentos de patrimonio</t>
  </si>
  <si>
    <t>Subvenciones, donaciones y legados recibidos</t>
  </si>
  <si>
    <t>Otras aportaciones de socios</t>
  </si>
  <si>
    <t>Cobros y pagos por instrum. Pasivo financiero</t>
  </si>
  <si>
    <t>Devolución y amortización de otras deudas</t>
  </si>
  <si>
    <t>Emisión deudas con entidades crédito</t>
  </si>
  <si>
    <t>Flujos de efectivo de las actividades financiación</t>
  </si>
  <si>
    <t>AUMENTO/DISMINUC NETA DEL EFECTIVO</t>
  </si>
  <si>
    <t>Efectivo o equivalentes al comienzo del ejercicio</t>
  </si>
  <si>
    <t>Efectivo o equivalentes al final del ejercicio</t>
  </si>
  <si>
    <t>(**)      La Unidad monetaria deber ser en euros.</t>
  </si>
  <si>
    <t>(1)     Los importes de esta columna deben ser los del presupuesto individual aprobado en la Ley de Presupuestos Generales de la CAC. En caso de que no se hubiese aprobado presupuesto o</t>
  </si>
  <si>
    <t xml:space="preserve">           que el presupuesto de la entidad esté incluido en un consolidado no se cumplimentará este cuadro.</t>
  </si>
  <si>
    <t>(2)   Solo se incluirán las modificaciones aprobadas de acuerdo con la normativa vigente</t>
  </si>
  <si>
    <t>(4)  Los importes de esta columna deben ser los correspondientes a la diferencia entre "Presupuestos" menos "Realizado" menos "Modificaciones".</t>
  </si>
  <si>
    <t>EJERCICIO: 2.018</t>
  </si>
  <si>
    <t>EJERCICIO: 2.017</t>
  </si>
  <si>
    <t>EJERCICIO: 2.016</t>
  </si>
  <si>
    <t>Emisión otras deudas</t>
  </si>
  <si>
    <t>EJERCICIO: 2.015</t>
  </si>
  <si>
    <t>Devoluc.y amortiz de deudas con entidades crédito</t>
  </si>
  <si>
    <t>EJERCICIO: 2.014</t>
  </si>
  <si>
    <t>EJERCICIO: 2.020</t>
  </si>
  <si>
    <t>(3)  Los importes de esta columna deben ser los correspondientes a la cuenta de pérdidas y ganancias incluido en las Cuentas Anuales aprobadas para el correspondiente año.</t>
  </si>
  <si>
    <t>Diferencias de cambio</t>
  </si>
  <si>
    <t>Otros activos y pasivos no corrientes</t>
  </si>
  <si>
    <t>Deudas con entidades de crédito</t>
  </si>
  <si>
    <t xml:space="preserve">Devolución deudas con entidades de crédito </t>
  </si>
  <si>
    <t>Devolución otras deudas</t>
  </si>
  <si>
    <t>(3)  Los importes de esta columna deben ser los correspondiebtes a la cuenta de pérdidas y ganancias incluido en las Cuentas Anuales aprobadas para el correspondiente año.</t>
  </si>
  <si>
    <t>EJERCICIO: 2.021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</si>
</sst>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1" fillId="0" borderId="11" xfId="0" applyFont="1" applyBorder="1" applyAlignment="1" applyProtection="1">
      <alignment vertical="center"/>
      <protection locked="0"/>
    </xf>
    <xf numFmtId="4" fontId="1" fillId="0" borderId="11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2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4" fontId="2" fillId="0" borderId="11" xfId="0" applyNumberFormat="1" applyFont="1" applyBorder="1" applyAlignment="1" applyProtection="1">
      <alignment horizontal="right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8" xfId="0" applyFont="1" applyFill="1" applyBorder="1" applyAlignment="1" applyProtection="1">
      <alignment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4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4" fontId="7" fillId="0" borderId="11" xfId="0" applyNumberFormat="1" applyFont="1" applyBorder="1" applyAlignment="1" applyProtection="1">
      <alignment horizontal="right"/>
      <protection locked="0"/>
    </xf>
    <xf numFmtId="0" fontId="8" fillId="0" borderId="12" xfId="0" applyFont="1" applyBorder="1" applyAlignment="1" applyProtection="1">
      <alignment horizontal="right"/>
      <protection locked="0"/>
    </xf>
    <xf numFmtId="4" fontId="8" fillId="0" borderId="11" xfId="0" applyNumberFormat="1" applyFont="1" applyBorder="1" applyAlignment="1" applyProtection="1">
      <alignment horizontal="right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12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/>
    <xf numFmtId="0" fontId="8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956F-D671-4B5A-A079-5F3E055A3660}">
  <sheetPr>
    <pageSetUpPr fitToPage="1"/>
  </sheetPr>
  <dimension ref="A1:J50"/>
  <sheetViews>
    <sheetView tabSelected="1" zoomScaleNormal="100" workbookViewId="0">
      <selection activeCell="A2" sqref="A2"/>
    </sheetView>
  </sheetViews>
  <sheetFormatPr baseColWidth="10" defaultColWidth="9.140625" defaultRowHeight="12.75" x14ac:dyDescent="0.2"/>
  <cols>
    <col min="1" max="1" width="41.85546875" style="26" bestFit="1" customWidth="1"/>
    <col min="2" max="2" width="16.42578125" style="26" customWidth="1"/>
    <col min="3" max="3" width="12" style="26" customWidth="1"/>
    <col min="4" max="4" width="12.85546875" style="26" customWidth="1"/>
    <col min="5" max="5" width="12.7109375" style="26" customWidth="1"/>
    <col min="6" max="6" width="17.7109375" style="26" customWidth="1"/>
    <col min="7" max="7" width="13.42578125" style="14" customWidth="1"/>
    <col min="8" max="8" width="12.140625" style="26" customWidth="1"/>
    <col min="9" max="10" width="9.140625" style="26"/>
    <col min="11" max="16384" width="9.140625" style="1"/>
  </cols>
  <sheetData>
    <row r="1" spans="1:10" ht="15.75" thickBo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">
      <c r="A2" s="17" t="s">
        <v>72</v>
      </c>
      <c r="B2" s="18"/>
      <c r="C2" s="18"/>
      <c r="D2" s="18"/>
      <c r="E2" s="18"/>
      <c r="F2" s="18"/>
      <c r="G2" s="12"/>
      <c r="H2" s="18"/>
      <c r="I2" s="18"/>
      <c r="J2" s="18"/>
    </row>
    <row r="3" spans="1:10" x14ac:dyDescent="0.2">
      <c r="A3" s="17"/>
      <c r="B3" s="18"/>
      <c r="C3" s="18"/>
      <c r="D3" s="18"/>
      <c r="E3" s="18"/>
      <c r="F3" s="18"/>
      <c r="G3" s="12"/>
      <c r="H3" s="18"/>
      <c r="I3" s="46" t="s">
        <v>2</v>
      </c>
      <c r="J3" s="47"/>
    </row>
    <row r="4" spans="1:10" ht="14.1" customHeight="1" x14ac:dyDescent="0.2">
      <c r="A4" s="36" t="s">
        <v>3</v>
      </c>
      <c r="B4" s="36" t="s">
        <v>4</v>
      </c>
      <c r="C4" s="48" t="s">
        <v>5</v>
      </c>
      <c r="D4" s="50" t="s">
        <v>6</v>
      </c>
      <c r="E4" s="48" t="s">
        <v>7</v>
      </c>
      <c r="F4" s="62" t="s">
        <v>8</v>
      </c>
      <c r="G4" s="62" t="s">
        <v>9</v>
      </c>
      <c r="H4" s="62" t="s">
        <v>10</v>
      </c>
      <c r="I4" s="56" t="s">
        <v>11</v>
      </c>
      <c r="J4" s="57"/>
    </row>
    <row r="5" spans="1:10" x14ac:dyDescent="0.2">
      <c r="A5" s="15" t="s">
        <v>12</v>
      </c>
      <c r="B5" s="15" t="s">
        <v>13</v>
      </c>
      <c r="C5" s="49"/>
      <c r="D5" s="51"/>
      <c r="E5" s="52"/>
      <c r="F5" s="63"/>
      <c r="G5" s="65"/>
      <c r="H5" s="65"/>
      <c r="I5" s="58"/>
      <c r="J5" s="59"/>
    </row>
    <row r="6" spans="1:10" x14ac:dyDescent="0.2">
      <c r="A6" s="19"/>
      <c r="B6" s="16" t="s">
        <v>14</v>
      </c>
      <c r="C6" s="16" t="s">
        <v>15</v>
      </c>
      <c r="D6" s="16" t="s">
        <v>16</v>
      </c>
      <c r="E6" s="16" t="s">
        <v>17</v>
      </c>
      <c r="F6" s="64"/>
      <c r="G6" s="66"/>
      <c r="H6" s="66"/>
      <c r="I6" s="60"/>
      <c r="J6" s="61"/>
    </row>
    <row r="7" spans="1:10" x14ac:dyDescent="0.2">
      <c r="A7" s="67" t="s">
        <v>18</v>
      </c>
      <c r="B7" s="37">
        <v>-2267888</v>
      </c>
      <c r="C7" s="37"/>
      <c r="D7" s="37">
        <v>-2267888</v>
      </c>
      <c r="E7" s="37">
        <f>B7+C7-D7</f>
        <v>0</v>
      </c>
      <c r="F7" s="37">
        <f>D7/(B7+C7)*100</f>
        <v>100</v>
      </c>
      <c r="G7" s="38" t="s">
        <v>19</v>
      </c>
      <c r="H7" s="68"/>
      <c r="I7" s="69"/>
      <c r="J7" s="70"/>
    </row>
    <row r="8" spans="1:10" x14ac:dyDescent="0.2">
      <c r="A8" s="67" t="s">
        <v>20</v>
      </c>
      <c r="B8" s="37">
        <f>SUM(B9:B15)</f>
        <v>44833.36</v>
      </c>
      <c r="C8" s="37">
        <f>SUM(C9:C13)</f>
        <v>10009.449999999999</v>
      </c>
      <c r="D8" s="37">
        <f>SUM(D9:D15)</f>
        <v>47679.319999999992</v>
      </c>
      <c r="E8" s="37">
        <f>B8+C8-D8</f>
        <v>7163.4900000000052</v>
      </c>
      <c r="F8" s="37">
        <f>D8/(B8+C8)*100</f>
        <v>86.93814193692846</v>
      </c>
      <c r="G8" s="38" t="s">
        <v>19</v>
      </c>
      <c r="H8" s="68"/>
      <c r="I8" s="69"/>
      <c r="J8" s="70"/>
    </row>
    <row r="9" spans="1:10" x14ac:dyDescent="0.2">
      <c r="A9" s="71" t="s">
        <v>21</v>
      </c>
      <c r="B9" s="39">
        <v>119656.28</v>
      </c>
      <c r="C9" s="39">
        <f>7690.82</f>
        <v>7690.82</v>
      </c>
      <c r="D9" s="39">
        <v>124945.12</v>
      </c>
      <c r="E9" s="39">
        <f>B9+C9-D9</f>
        <v>2401.9800000000105</v>
      </c>
      <c r="F9" s="39">
        <f>D9/(B9+C9)*100</f>
        <v>98.113832195629101</v>
      </c>
      <c r="G9" s="38" t="s">
        <v>19</v>
      </c>
      <c r="H9" s="68"/>
      <c r="I9" s="69"/>
      <c r="J9" s="70"/>
    </row>
    <row r="10" spans="1:10" x14ac:dyDescent="0.2">
      <c r="A10" s="71" t="s">
        <v>22</v>
      </c>
      <c r="B10" s="39"/>
      <c r="C10" s="39"/>
      <c r="D10" s="39"/>
      <c r="E10" s="39"/>
      <c r="F10" s="39"/>
      <c r="G10" s="38"/>
      <c r="H10" s="68"/>
      <c r="I10" s="69"/>
      <c r="J10" s="70"/>
    </row>
    <row r="11" spans="1:10" x14ac:dyDescent="0.2">
      <c r="A11" s="71" t="s">
        <v>23</v>
      </c>
      <c r="B11" s="39"/>
      <c r="C11" s="39"/>
      <c r="D11" s="39"/>
      <c r="E11" s="39"/>
      <c r="F11" s="39"/>
      <c r="G11" s="38"/>
      <c r="H11" s="68"/>
      <c r="I11" s="69"/>
      <c r="J11" s="70"/>
    </row>
    <row r="12" spans="1:10" x14ac:dyDescent="0.2">
      <c r="A12" s="71" t="s">
        <v>24</v>
      </c>
      <c r="B12" s="39">
        <v>-74822.92</v>
      </c>
      <c r="C12" s="39">
        <f>2340.91</f>
        <v>2340.91</v>
      </c>
      <c r="D12" s="39">
        <v>-72549.440000000002</v>
      </c>
      <c r="E12" s="39">
        <f t="shared" ref="E12:E27" si="0">B12+C12-D12</f>
        <v>67.430000000007567</v>
      </c>
      <c r="F12" s="39">
        <f t="shared" ref="F12:F43" si="1">D12/(B12+C12)*100</f>
        <v>100.0930299808187</v>
      </c>
      <c r="G12" s="38" t="s">
        <v>19</v>
      </c>
      <c r="H12" s="68"/>
      <c r="I12" s="69"/>
      <c r="J12" s="70"/>
    </row>
    <row r="13" spans="1:10" x14ac:dyDescent="0.2">
      <c r="A13" s="72" t="s">
        <v>25</v>
      </c>
      <c r="B13" s="39"/>
      <c r="C13" s="39">
        <f>-22.28</f>
        <v>-22.28</v>
      </c>
      <c r="D13" s="39">
        <v>-77.98</v>
      </c>
      <c r="E13" s="39">
        <f t="shared" si="0"/>
        <v>55.7</v>
      </c>
      <c r="F13" s="39">
        <f t="shared" si="1"/>
        <v>350</v>
      </c>
      <c r="G13" s="38" t="s">
        <v>19</v>
      </c>
      <c r="H13" s="68"/>
      <c r="I13" s="69"/>
      <c r="J13" s="70"/>
    </row>
    <row r="14" spans="1:10" x14ac:dyDescent="0.2">
      <c r="A14" s="72" t="s">
        <v>66</v>
      </c>
      <c r="B14" s="39"/>
      <c r="C14" s="39"/>
      <c r="D14" s="39">
        <v>-7900.85</v>
      </c>
      <c r="E14" s="39">
        <f t="shared" si="0"/>
        <v>7900.85</v>
      </c>
      <c r="F14" s="39"/>
      <c r="G14" s="38"/>
      <c r="H14" s="68"/>
      <c r="I14" s="69"/>
      <c r="J14" s="70"/>
    </row>
    <row r="15" spans="1:10" x14ac:dyDescent="0.2">
      <c r="A15" s="72" t="s">
        <v>26</v>
      </c>
      <c r="B15" s="39"/>
      <c r="C15" s="39"/>
      <c r="D15" s="39">
        <v>3262.47</v>
      </c>
      <c r="E15" s="39">
        <f t="shared" si="0"/>
        <v>-3262.47</v>
      </c>
      <c r="F15" s="39"/>
      <c r="G15" s="38"/>
      <c r="H15" s="68"/>
      <c r="I15" s="69"/>
      <c r="J15" s="70"/>
    </row>
    <row r="16" spans="1:10" x14ac:dyDescent="0.2">
      <c r="A16" s="67" t="s">
        <v>27</v>
      </c>
      <c r="B16" s="37">
        <f>SUM(B17:B20)</f>
        <v>115492.91</v>
      </c>
      <c r="C16" s="37">
        <f>SUM(C17:C20)</f>
        <v>0</v>
      </c>
      <c r="D16" s="37">
        <f>SUM(D17:D21)</f>
        <v>1215109.070000004</v>
      </c>
      <c r="E16" s="37">
        <f t="shared" si="0"/>
        <v>-1099616.1600000041</v>
      </c>
      <c r="F16" s="37">
        <f t="shared" si="1"/>
        <v>1052.1070687369502</v>
      </c>
      <c r="G16" s="38" t="s">
        <v>19</v>
      </c>
      <c r="H16" s="68"/>
      <c r="I16" s="69"/>
      <c r="J16" s="70"/>
    </row>
    <row r="17" spans="1:10" x14ac:dyDescent="0.2">
      <c r="A17" s="73" t="s">
        <v>28</v>
      </c>
      <c r="B17" s="39"/>
      <c r="C17" s="39">
        <f>-26600000</f>
        <v>-26600000</v>
      </c>
      <c r="D17" s="39">
        <v>-563498.05000000005</v>
      </c>
      <c r="E17" s="39">
        <f t="shared" si="0"/>
        <v>-26036501.949999999</v>
      </c>
      <c r="F17" s="39">
        <f t="shared" si="1"/>
        <v>2.1184137218045116</v>
      </c>
      <c r="G17" s="38" t="s">
        <v>19</v>
      </c>
      <c r="H17" s="68"/>
      <c r="I17" s="69"/>
      <c r="J17" s="70"/>
    </row>
    <row r="18" spans="1:10" x14ac:dyDescent="0.2">
      <c r="A18" s="73" t="s">
        <v>29</v>
      </c>
      <c r="B18" s="39"/>
      <c r="C18" s="39"/>
      <c r="D18" s="39">
        <v>-40132407.789999999</v>
      </c>
      <c r="E18" s="39">
        <f t="shared" si="0"/>
        <v>40132407.789999999</v>
      </c>
      <c r="F18" s="39"/>
      <c r="G18" s="38"/>
      <c r="H18" s="68"/>
      <c r="I18" s="69"/>
      <c r="J18" s="70"/>
    </row>
    <row r="19" spans="1:10" x14ac:dyDescent="0.2">
      <c r="A19" s="73" t="s">
        <v>30</v>
      </c>
      <c r="B19" s="39"/>
      <c r="C19" s="39"/>
      <c r="D19" s="39">
        <v>7535795.3899999997</v>
      </c>
      <c r="E19" s="39">
        <f t="shared" si="0"/>
        <v>-7535795.3899999997</v>
      </c>
      <c r="F19" s="39"/>
      <c r="G19" s="38"/>
      <c r="H19" s="68"/>
      <c r="I19" s="69"/>
      <c r="J19" s="70"/>
    </row>
    <row r="20" spans="1:10" x14ac:dyDescent="0.2">
      <c r="A20" s="73" t="s">
        <v>31</v>
      </c>
      <c r="B20" s="39">
        <v>115492.91</v>
      </c>
      <c r="C20" s="39">
        <f>26600000</f>
        <v>26600000</v>
      </c>
      <c r="D20" s="39">
        <v>2407989.7599999998</v>
      </c>
      <c r="E20" s="39">
        <f t="shared" si="0"/>
        <v>24307503.149999999</v>
      </c>
      <c r="F20" s="39">
        <f t="shared" si="1"/>
        <v>9.0134581013051562</v>
      </c>
      <c r="G20" s="38" t="s">
        <v>19</v>
      </c>
      <c r="H20" s="68"/>
      <c r="I20" s="69"/>
      <c r="J20" s="70"/>
    </row>
    <row r="21" spans="1:10" x14ac:dyDescent="0.2">
      <c r="A21" s="73" t="s">
        <v>67</v>
      </c>
      <c r="B21" s="39"/>
      <c r="C21" s="39"/>
      <c r="D21" s="39">
        <v>31967229.760000002</v>
      </c>
      <c r="E21" s="39">
        <f t="shared" si="0"/>
        <v>-31967229.760000002</v>
      </c>
      <c r="F21" s="39"/>
      <c r="G21" s="38"/>
      <c r="H21" s="68"/>
      <c r="I21" s="69"/>
      <c r="J21" s="70"/>
    </row>
    <row r="22" spans="1:10" x14ac:dyDescent="0.2">
      <c r="A22" s="74" t="s">
        <v>32</v>
      </c>
      <c r="B22" s="37">
        <f>SUM(B23:B24)</f>
        <v>0</v>
      </c>
      <c r="C22" s="37">
        <f>C24</f>
        <v>22.28</v>
      </c>
      <c r="D22" s="37">
        <f>SUM(D23:D24)</f>
        <v>-3184.49</v>
      </c>
      <c r="E22" s="37">
        <f t="shared" si="0"/>
        <v>3206.77</v>
      </c>
      <c r="F22" s="37">
        <f t="shared" si="1"/>
        <v>-14293.043087971273</v>
      </c>
      <c r="G22" s="38" t="s">
        <v>19</v>
      </c>
      <c r="H22" s="68"/>
      <c r="I22" s="69"/>
      <c r="J22" s="70"/>
    </row>
    <row r="23" spans="1:10" x14ac:dyDescent="0.2">
      <c r="A23" s="73" t="s">
        <v>33</v>
      </c>
      <c r="B23" s="37"/>
      <c r="C23" s="37"/>
      <c r="D23" s="39">
        <v>-3262.47</v>
      </c>
      <c r="E23" s="39">
        <f t="shared" si="0"/>
        <v>3262.47</v>
      </c>
      <c r="F23" s="39"/>
      <c r="G23" s="38"/>
      <c r="H23" s="68"/>
      <c r="I23" s="69"/>
      <c r="J23" s="70"/>
    </row>
    <row r="24" spans="1:10" x14ac:dyDescent="0.2">
      <c r="A24" s="72" t="s">
        <v>34</v>
      </c>
      <c r="B24" s="39"/>
      <c r="C24" s="39">
        <f>22.28</f>
        <v>22.28</v>
      </c>
      <c r="D24" s="39">
        <v>77.98</v>
      </c>
      <c r="E24" s="39">
        <f t="shared" si="0"/>
        <v>-55.7</v>
      </c>
      <c r="F24" s="39">
        <f t="shared" si="1"/>
        <v>350</v>
      </c>
      <c r="G24" s="38" t="s">
        <v>19</v>
      </c>
      <c r="H24" s="69"/>
      <c r="I24" s="69"/>
      <c r="J24" s="70"/>
    </row>
    <row r="25" spans="1:10" x14ac:dyDescent="0.2">
      <c r="A25" s="67" t="s">
        <v>35</v>
      </c>
      <c r="B25" s="37">
        <f>B22+B16+B8+B7</f>
        <v>-2107561.73</v>
      </c>
      <c r="C25" s="37">
        <f>C22+C16+C8+C7</f>
        <v>10031.73</v>
      </c>
      <c r="D25" s="37">
        <f>D22+D16+D8+D7</f>
        <v>-1008284.0999999959</v>
      </c>
      <c r="E25" s="37">
        <f t="shared" si="0"/>
        <v>-1089245.9000000041</v>
      </c>
      <c r="F25" s="37">
        <f t="shared" si="1"/>
        <v>48.070068127750062</v>
      </c>
      <c r="G25" s="38" t="s">
        <v>19</v>
      </c>
      <c r="H25" s="69"/>
      <c r="I25" s="69"/>
      <c r="J25" s="70"/>
    </row>
    <row r="26" spans="1:10" x14ac:dyDescent="0.2">
      <c r="A26" s="74" t="s">
        <v>36</v>
      </c>
      <c r="B26" s="37">
        <f>SUM(B27:B29)</f>
        <v>0</v>
      </c>
      <c r="C26" s="37">
        <f>SUM(C27:C29)</f>
        <v>-69968.05</v>
      </c>
      <c r="D26" s="37">
        <f>SUM(D27:D29)</f>
        <v>-115117.36</v>
      </c>
      <c r="E26" s="37">
        <f t="shared" si="0"/>
        <v>45149.31</v>
      </c>
      <c r="F26" s="37">
        <f t="shared" si="1"/>
        <v>164.52846692168782</v>
      </c>
      <c r="G26" s="38" t="s">
        <v>19</v>
      </c>
      <c r="H26" s="68"/>
      <c r="I26" s="69"/>
      <c r="J26" s="70"/>
    </row>
    <row r="27" spans="1:10" x14ac:dyDescent="0.2">
      <c r="A27" s="73" t="s">
        <v>37</v>
      </c>
      <c r="B27" s="39"/>
      <c r="C27" s="39">
        <f>-21294.94</f>
        <v>-21294.94</v>
      </c>
      <c r="D27" s="39"/>
      <c r="E27" s="39">
        <f t="shared" si="0"/>
        <v>-21294.94</v>
      </c>
      <c r="F27" s="39">
        <f t="shared" si="1"/>
        <v>0</v>
      </c>
      <c r="G27" s="38"/>
      <c r="H27" s="68"/>
      <c r="I27" s="69"/>
      <c r="J27" s="70"/>
    </row>
    <row r="28" spans="1:10" x14ac:dyDescent="0.2">
      <c r="A28" s="73" t="s">
        <v>38</v>
      </c>
      <c r="B28" s="39"/>
      <c r="C28" s="39">
        <f>-48673.11</f>
        <v>-48673.11</v>
      </c>
      <c r="D28" s="39">
        <v>-115117.36</v>
      </c>
      <c r="E28" s="39">
        <f>B28+C28-D28</f>
        <v>66444.25</v>
      </c>
      <c r="F28" s="39">
        <f t="shared" si="1"/>
        <v>236.51120711209947</v>
      </c>
      <c r="G28" s="38" t="s">
        <v>19</v>
      </c>
      <c r="H28" s="68"/>
      <c r="I28" s="69"/>
      <c r="J28" s="70"/>
    </row>
    <row r="29" spans="1:10" x14ac:dyDescent="0.2">
      <c r="A29" s="73" t="s">
        <v>39</v>
      </c>
      <c r="B29" s="39"/>
      <c r="C29" s="39"/>
      <c r="D29" s="39"/>
      <c r="E29" s="39"/>
      <c r="F29" s="39"/>
      <c r="G29" s="38"/>
      <c r="H29" s="68"/>
      <c r="I29" s="69"/>
      <c r="J29" s="70"/>
    </row>
    <row r="30" spans="1:10" x14ac:dyDescent="0.2">
      <c r="A30" s="74" t="s">
        <v>40</v>
      </c>
      <c r="B30" s="37"/>
      <c r="C30" s="37"/>
      <c r="D30" s="37">
        <f>D31</f>
        <v>891.79</v>
      </c>
      <c r="E30" s="37">
        <f>B30+C30-D30</f>
        <v>-891.79</v>
      </c>
      <c r="F30" s="39"/>
      <c r="G30" s="38"/>
      <c r="H30" s="68"/>
      <c r="I30" s="69"/>
      <c r="J30" s="70"/>
    </row>
    <row r="31" spans="1:10" x14ac:dyDescent="0.2">
      <c r="A31" s="73" t="s">
        <v>39</v>
      </c>
      <c r="B31" s="39"/>
      <c r="C31" s="39"/>
      <c r="D31" s="39">
        <v>891.79</v>
      </c>
      <c r="E31" s="39">
        <f>B31+C31-D31</f>
        <v>-891.79</v>
      </c>
      <c r="F31" s="39"/>
      <c r="G31" s="38"/>
      <c r="H31" s="68"/>
      <c r="I31" s="69"/>
      <c r="J31" s="70"/>
    </row>
    <row r="32" spans="1:10" x14ac:dyDescent="0.2">
      <c r="A32" s="74" t="s">
        <v>41</v>
      </c>
      <c r="B32" s="37">
        <f>B30+B26</f>
        <v>0</v>
      </c>
      <c r="C32" s="37">
        <f>C30+C26</f>
        <v>-69968.05</v>
      </c>
      <c r="D32" s="37">
        <f>D30+D26</f>
        <v>-114225.57</v>
      </c>
      <c r="E32" s="37">
        <f t="shared" ref="E32:E43" si="2">B32+C32-D32</f>
        <v>44257.520000000004</v>
      </c>
      <c r="F32" s="37">
        <f t="shared" si="1"/>
        <v>163.25389945839567</v>
      </c>
      <c r="G32" s="38" t="s">
        <v>19</v>
      </c>
      <c r="H32" s="68"/>
      <c r="I32" s="69"/>
      <c r="J32" s="70"/>
    </row>
    <row r="33" spans="1:10" x14ac:dyDescent="0.2">
      <c r="A33" s="74" t="s">
        <v>42</v>
      </c>
      <c r="B33" s="37">
        <f>B35</f>
        <v>2267888</v>
      </c>
      <c r="C33" s="37">
        <f>C34</f>
        <v>0</v>
      </c>
      <c r="D33" s="37">
        <f>D35+D34</f>
        <v>2267888</v>
      </c>
      <c r="E33" s="37">
        <f t="shared" si="2"/>
        <v>0</v>
      </c>
      <c r="F33" s="37">
        <f t="shared" si="1"/>
        <v>100</v>
      </c>
      <c r="G33" s="38" t="s">
        <v>19</v>
      </c>
      <c r="H33" s="68"/>
      <c r="I33" s="69"/>
      <c r="J33" s="70"/>
    </row>
    <row r="34" spans="1:10" x14ac:dyDescent="0.2">
      <c r="A34" s="73" t="s">
        <v>43</v>
      </c>
      <c r="B34" s="37"/>
      <c r="C34" s="39"/>
      <c r="D34" s="39"/>
      <c r="E34" s="39">
        <f t="shared" si="2"/>
        <v>0</v>
      </c>
      <c r="F34" s="39"/>
      <c r="G34" s="38"/>
      <c r="H34" s="68"/>
      <c r="I34" s="69"/>
      <c r="J34" s="70"/>
    </row>
    <row r="35" spans="1:10" x14ac:dyDescent="0.2">
      <c r="A35" s="73" t="s">
        <v>44</v>
      </c>
      <c r="B35" s="39">
        <v>2267888</v>
      </c>
      <c r="C35" s="39"/>
      <c r="D35" s="39">
        <v>2267888</v>
      </c>
      <c r="E35" s="39">
        <f t="shared" si="2"/>
        <v>0</v>
      </c>
      <c r="F35" s="39">
        <f t="shared" si="1"/>
        <v>100</v>
      </c>
      <c r="G35" s="38" t="s">
        <v>19</v>
      </c>
      <c r="H35" s="68"/>
      <c r="I35" s="69"/>
      <c r="J35" s="70"/>
    </row>
    <row r="36" spans="1:10" x14ac:dyDescent="0.2">
      <c r="A36" s="74" t="s">
        <v>45</v>
      </c>
      <c r="B36" s="37">
        <f>B39</f>
        <v>0</v>
      </c>
      <c r="C36" s="37">
        <f>SUM(C38:C39)</f>
        <v>-95513.71</v>
      </c>
      <c r="D36" s="37">
        <f>SUM(D37:D39)</f>
        <v>423.5</v>
      </c>
      <c r="E36" s="37">
        <f t="shared" si="2"/>
        <v>-95937.21</v>
      </c>
      <c r="F36" s="37">
        <f t="shared" si="1"/>
        <v>-0.44339184395622366</v>
      </c>
      <c r="G36" s="38" t="s">
        <v>19</v>
      </c>
      <c r="H36" s="68"/>
      <c r="I36" s="69"/>
      <c r="J36" s="70"/>
    </row>
    <row r="37" spans="1:10" x14ac:dyDescent="0.2">
      <c r="A37" s="73" t="s">
        <v>68</v>
      </c>
      <c r="B37" s="37"/>
      <c r="C37" s="37"/>
      <c r="D37" s="39">
        <v>520.9</v>
      </c>
      <c r="E37" s="39">
        <f t="shared" si="2"/>
        <v>-520.9</v>
      </c>
      <c r="F37" s="39"/>
      <c r="G37" s="38"/>
      <c r="H37" s="68"/>
      <c r="I37" s="69"/>
      <c r="J37" s="70"/>
    </row>
    <row r="38" spans="1:10" x14ac:dyDescent="0.2">
      <c r="A38" s="73" t="s">
        <v>69</v>
      </c>
      <c r="B38" s="39"/>
      <c r="C38" s="39"/>
      <c r="D38" s="39"/>
      <c r="E38" s="39">
        <f t="shared" si="2"/>
        <v>0</v>
      </c>
      <c r="F38" s="39"/>
      <c r="G38" s="38"/>
      <c r="H38" s="68"/>
      <c r="I38" s="69"/>
      <c r="J38" s="70"/>
    </row>
    <row r="39" spans="1:10" x14ac:dyDescent="0.2">
      <c r="A39" s="73" t="s">
        <v>70</v>
      </c>
      <c r="B39" s="39"/>
      <c r="C39" s="39">
        <f>-95513.71</f>
        <v>-95513.71</v>
      </c>
      <c r="D39" s="39">
        <v>-97.4</v>
      </c>
      <c r="E39" s="39">
        <f t="shared" si="2"/>
        <v>-95416.310000000012</v>
      </c>
      <c r="F39" s="39">
        <f t="shared" si="1"/>
        <v>0.10197488925935344</v>
      </c>
      <c r="G39" s="38" t="s">
        <v>19</v>
      </c>
      <c r="H39" s="68"/>
      <c r="I39" s="69"/>
      <c r="J39" s="70"/>
    </row>
    <row r="40" spans="1:10" x14ac:dyDescent="0.2">
      <c r="A40" s="67" t="s">
        <v>48</v>
      </c>
      <c r="B40" s="37">
        <f>B33+B36</f>
        <v>2267888</v>
      </c>
      <c r="C40" s="37">
        <f>C33+C36</f>
        <v>-95513.71</v>
      </c>
      <c r="D40" s="37">
        <f>D33+D36</f>
        <v>2268311.5</v>
      </c>
      <c r="E40" s="37">
        <f t="shared" si="2"/>
        <v>-95937.209999999963</v>
      </c>
      <c r="F40" s="37">
        <f t="shared" si="1"/>
        <v>104.41623759043843</v>
      </c>
      <c r="G40" s="38" t="s">
        <v>19</v>
      </c>
      <c r="H40" s="68"/>
      <c r="I40" s="69"/>
      <c r="J40" s="70"/>
    </row>
    <row r="41" spans="1:10" x14ac:dyDescent="0.2">
      <c r="A41" s="67" t="s">
        <v>49</v>
      </c>
      <c r="B41" s="37">
        <f>B40+B32+B25</f>
        <v>160326.27000000002</v>
      </c>
      <c r="C41" s="37">
        <f>C40+C32+C25</f>
        <v>-155450.03</v>
      </c>
      <c r="D41" s="37">
        <f>D40+D32+D25</f>
        <v>1145801.8300000043</v>
      </c>
      <c r="E41" s="37">
        <f t="shared" si="2"/>
        <v>-1140925.5900000043</v>
      </c>
      <c r="F41" s="37">
        <f t="shared" si="1"/>
        <v>23497.650443784547</v>
      </c>
      <c r="G41" s="38" t="s">
        <v>19</v>
      </c>
      <c r="H41" s="69"/>
      <c r="I41" s="69"/>
      <c r="J41" s="70"/>
    </row>
    <row r="42" spans="1:10" x14ac:dyDescent="0.2">
      <c r="A42" s="72" t="s">
        <v>50</v>
      </c>
      <c r="B42" s="39">
        <v>870236.08</v>
      </c>
      <c r="C42" s="39">
        <v>0</v>
      </c>
      <c r="D42" s="39">
        <v>13346294.15</v>
      </c>
      <c r="E42" s="39">
        <f t="shared" si="2"/>
        <v>-12476058.07</v>
      </c>
      <c r="F42" s="39">
        <f t="shared" si="1"/>
        <v>1533.6406357686296</v>
      </c>
      <c r="G42" s="38" t="s">
        <v>19</v>
      </c>
      <c r="H42" s="69"/>
      <c r="I42" s="69"/>
      <c r="J42" s="70"/>
    </row>
    <row r="43" spans="1:10" x14ac:dyDescent="0.2">
      <c r="A43" s="72" t="s">
        <v>51</v>
      </c>
      <c r="B43" s="39">
        <v>1030562.35</v>
      </c>
      <c r="C43" s="39">
        <f>-155450.03</f>
        <v>-155450.03</v>
      </c>
      <c r="D43" s="39">
        <v>14492095.98</v>
      </c>
      <c r="E43" s="39">
        <f t="shared" si="2"/>
        <v>-13616983.66</v>
      </c>
      <c r="F43" s="39">
        <f t="shared" si="1"/>
        <v>1656.0269634873844</v>
      </c>
      <c r="G43" s="38" t="s">
        <v>19</v>
      </c>
      <c r="H43" s="69"/>
      <c r="I43" s="69"/>
      <c r="J43" s="70"/>
    </row>
    <row r="44" spans="1:10" ht="15" x14ac:dyDescent="0.25">
      <c r="A44"/>
      <c r="B44"/>
      <c r="C44"/>
      <c r="D44"/>
      <c r="E44"/>
      <c r="F44"/>
      <c r="G44"/>
      <c r="H44"/>
      <c r="I44"/>
      <c r="J44"/>
    </row>
    <row r="45" spans="1:10" x14ac:dyDescent="0.2">
      <c r="A45" s="75" t="s">
        <v>52</v>
      </c>
      <c r="B45" s="76"/>
      <c r="C45" s="76"/>
      <c r="D45" s="76"/>
      <c r="E45" s="76"/>
      <c r="F45" s="76"/>
      <c r="G45" s="76"/>
      <c r="H45" s="76"/>
      <c r="I45" s="76"/>
      <c r="J45" s="76"/>
    </row>
    <row r="46" spans="1:10" x14ac:dyDescent="0.2">
      <c r="A46" s="75" t="s">
        <v>53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ht="15" x14ac:dyDescent="0.25">
      <c r="A47" s="75" t="s">
        <v>54</v>
      </c>
      <c r="B47" s="75"/>
      <c r="C47" s="77"/>
      <c r="D47" s="77"/>
      <c r="E47" s="77"/>
      <c r="F47" s="77"/>
      <c r="G47" s="77"/>
      <c r="H47" s="77"/>
      <c r="I47" s="77"/>
      <c r="J47" s="77"/>
    </row>
    <row r="48" spans="1:10" ht="15" x14ac:dyDescent="0.25">
      <c r="A48" s="75" t="s">
        <v>55</v>
      </c>
      <c r="B48" s="77"/>
      <c r="C48" s="77"/>
      <c r="D48" s="77"/>
      <c r="E48" s="77"/>
      <c r="F48" s="77"/>
      <c r="G48" s="77"/>
      <c r="H48" s="77"/>
      <c r="I48" s="77"/>
      <c r="J48" s="78"/>
    </row>
    <row r="49" spans="1:10" ht="15" x14ac:dyDescent="0.25">
      <c r="A49" s="75" t="s">
        <v>71</v>
      </c>
      <c r="B49" s="77"/>
      <c r="C49" s="77"/>
      <c r="D49" s="77"/>
      <c r="E49" s="77"/>
      <c r="F49" s="77"/>
      <c r="G49" s="77"/>
      <c r="H49" s="77"/>
      <c r="I49" s="77"/>
      <c r="J49" s="78"/>
    </row>
    <row r="50" spans="1:10" x14ac:dyDescent="0.2">
      <c r="A50" s="79" t="s">
        <v>56</v>
      </c>
      <c r="B50" s="79"/>
      <c r="C50" s="79"/>
      <c r="D50" s="79"/>
      <c r="E50" s="79"/>
      <c r="F50" s="79"/>
      <c r="G50" s="79"/>
      <c r="H50" s="79"/>
      <c r="I50" s="79"/>
      <c r="J50" s="78"/>
    </row>
  </sheetData>
  <mergeCells count="15">
    <mergeCell ref="A50:I50"/>
    <mergeCell ref="A45:J45"/>
    <mergeCell ref="A46:J46"/>
    <mergeCell ref="A47:J47"/>
    <mergeCell ref="A48:I48"/>
    <mergeCell ref="A49:I49"/>
    <mergeCell ref="A1:J1"/>
    <mergeCell ref="I3:J3"/>
    <mergeCell ref="C4:C5"/>
    <mergeCell ref="D4:D5"/>
    <mergeCell ref="E4:E5"/>
    <mergeCell ref="F4:F6"/>
    <mergeCell ref="G4:G6"/>
    <mergeCell ref="H4:H6"/>
    <mergeCell ref="I4:J6"/>
  </mergeCells>
  <pageMargins left="1.1023622047244095" right="0.70866141732283472" top="1.3385826771653544" bottom="0.74803149606299213" header="0.31496062992125984" footer="0.31496062992125984"/>
  <pageSetup paperSize="9" scale="71" orientation="landscape" r:id="rId1"/>
  <headerFooter>
    <oddHeader>&amp;L&amp;G&amp;R&amp;G</oddHeader>
    <oddFooter>&amp;RPägina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B811-3105-473A-830B-06F9D607FDD4}">
  <sheetPr>
    <pageSetUpPr fitToPage="1"/>
  </sheetPr>
  <dimension ref="A1:J47"/>
  <sheetViews>
    <sheetView view="pageLayout" zoomScaleNormal="145" workbookViewId="0">
      <selection activeCell="A2" sqref="A2"/>
    </sheetView>
  </sheetViews>
  <sheetFormatPr baseColWidth="10" defaultColWidth="9.140625" defaultRowHeight="12.75" x14ac:dyDescent="0.2"/>
  <cols>
    <col min="1" max="1" width="41.85546875" style="26" bestFit="1" customWidth="1"/>
    <col min="2" max="2" width="16.42578125" style="26" customWidth="1"/>
    <col min="3" max="3" width="12" style="26" customWidth="1"/>
    <col min="4" max="4" width="12.85546875" style="26" customWidth="1"/>
    <col min="5" max="5" width="12.7109375" style="26" customWidth="1"/>
    <col min="6" max="6" width="17.7109375" style="26" customWidth="1"/>
    <col min="7" max="7" width="13.42578125" style="14" customWidth="1"/>
    <col min="8" max="8" width="12.140625" style="26" customWidth="1"/>
    <col min="9" max="10" width="9.140625" style="26"/>
    <col min="11" max="16384" width="9.140625" style="1"/>
  </cols>
  <sheetData>
    <row r="1" spans="1:10" ht="15.75" thickBo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">
      <c r="A2" s="17" t="s">
        <v>64</v>
      </c>
      <c r="B2" s="18"/>
      <c r="C2" s="18"/>
      <c r="D2" s="18"/>
      <c r="E2" s="18"/>
      <c r="F2" s="18"/>
      <c r="G2" s="12"/>
      <c r="H2" s="18"/>
      <c r="I2" s="18"/>
      <c r="J2" s="18"/>
    </row>
    <row r="3" spans="1:10" x14ac:dyDescent="0.2">
      <c r="A3" s="17"/>
      <c r="B3" s="18"/>
      <c r="C3" s="18"/>
      <c r="D3" s="18"/>
      <c r="E3" s="18"/>
      <c r="F3" s="18"/>
      <c r="G3" s="12"/>
      <c r="H3" s="18"/>
      <c r="I3" s="46" t="s">
        <v>2</v>
      </c>
      <c r="J3" s="47"/>
    </row>
    <row r="4" spans="1:10" ht="14.1" customHeight="1" x14ac:dyDescent="0.2">
      <c r="A4" s="35" t="s">
        <v>3</v>
      </c>
      <c r="B4" s="35" t="s">
        <v>4</v>
      </c>
      <c r="C4" s="48" t="s">
        <v>5</v>
      </c>
      <c r="D4" s="50" t="s">
        <v>6</v>
      </c>
      <c r="E4" s="48" t="s">
        <v>7</v>
      </c>
      <c r="F4" s="48" t="s">
        <v>8</v>
      </c>
      <c r="G4" s="48" t="s">
        <v>9</v>
      </c>
      <c r="H4" s="48" t="s">
        <v>10</v>
      </c>
      <c r="I4" s="56" t="s">
        <v>11</v>
      </c>
      <c r="J4" s="57"/>
    </row>
    <row r="5" spans="1:10" x14ac:dyDescent="0.2">
      <c r="A5" s="15" t="s">
        <v>12</v>
      </c>
      <c r="B5" s="15" t="s">
        <v>13</v>
      </c>
      <c r="C5" s="49"/>
      <c r="D5" s="51"/>
      <c r="E5" s="52"/>
      <c r="F5" s="53"/>
      <c r="G5" s="49"/>
      <c r="H5" s="49"/>
      <c r="I5" s="58"/>
      <c r="J5" s="59"/>
    </row>
    <row r="6" spans="1:10" x14ac:dyDescent="0.2">
      <c r="A6" s="19"/>
      <c r="B6" s="16" t="s">
        <v>14</v>
      </c>
      <c r="C6" s="16" t="s">
        <v>15</v>
      </c>
      <c r="D6" s="16" t="s">
        <v>16</v>
      </c>
      <c r="E6" s="16" t="s">
        <v>17</v>
      </c>
      <c r="F6" s="54"/>
      <c r="G6" s="55"/>
      <c r="H6" s="55"/>
      <c r="I6" s="60"/>
      <c r="J6" s="61"/>
    </row>
    <row r="7" spans="1:10" x14ac:dyDescent="0.2">
      <c r="A7" s="2" t="s">
        <v>18</v>
      </c>
      <c r="B7" s="37">
        <v>-2223683</v>
      </c>
      <c r="C7" s="37"/>
      <c r="D7" s="37">
        <v>-2223683</v>
      </c>
      <c r="E7" s="37">
        <f t="shared" ref="E7:E40" si="0">B7+C7-D7</f>
        <v>0</v>
      </c>
      <c r="F7" s="37">
        <f>D7/(B7+C7)*100</f>
        <v>100</v>
      </c>
      <c r="G7" s="38" t="s">
        <v>19</v>
      </c>
      <c r="H7" s="4"/>
      <c r="I7" s="5"/>
      <c r="J7" s="6"/>
    </row>
    <row r="8" spans="1:10" x14ac:dyDescent="0.2">
      <c r="A8" s="2" t="s">
        <v>20</v>
      </c>
      <c r="B8" s="37">
        <f>SUM(B9:B14)</f>
        <v>42218.74</v>
      </c>
      <c r="C8" s="37">
        <f>SUM(C9:C13)</f>
        <v>0</v>
      </c>
      <c r="D8" s="37">
        <f>SUM(D9:D14)</f>
        <v>67669.62</v>
      </c>
      <c r="E8" s="37">
        <f t="shared" si="0"/>
        <v>-25450.879999999997</v>
      </c>
      <c r="F8" s="37">
        <f>D8/(B8+C8)*100</f>
        <v>160.2833717917683</v>
      </c>
      <c r="G8" s="38" t="s">
        <v>19</v>
      </c>
      <c r="H8" s="4"/>
      <c r="I8" s="5"/>
      <c r="J8" s="6"/>
    </row>
    <row r="9" spans="1:10" x14ac:dyDescent="0.2">
      <c r="A9" s="7" t="s">
        <v>21</v>
      </c>
      <c r="B9" s="39">
        <v>104704.89</v>
      </c>
      <c r="C9" s="39">
        <v>3400</v>
      </c>
      <c r="D9" s="39">
        <v>115876.42</v>
      </c>
      <c r="E9" s="39">
        <f t="shared" si="0"/>
        <v>-7771.5299999999988</v>
      </c>
      <c r="F9" s="39">
        <f>D9/(B9+C9)*100</f>
        <v>107.18887924496292</v>
      </c>
      <c r="G9" s="38" t="s">
        <v>19</v>
      </c>
      <c r="H9" s="4"/>
      <c r="I9" s="5"/>
      <c r="J9" s="6"/>
    </row>
    <row r="10" spans="1:10" x14ac:dyDescent="0.2">
      <c r="A10" s="7" t="s">
        <v>22</v>
      </c>
      <c r="B10" s="39"/>
      <c r="C10" s="39"/>
      <c r="D10" s="39"/>
      <c r="E10" s="39"/>
      <c r="F10" s="39"/>
      <c r="G10" s="38"/>
      <c r="H10" s="4"/>
      <c r="I10" s="5"/>
      <c r="J10" s="6"/>
    </row>
    <row r="11" spans="1:10" x14ac:dyDescent="0.2">
      <c r="A11" s="7" t="s">
        <v>23</v>
      </c>
      <c r="B11" s="39"/>
      <c r="C11" s="39"/>
      <c r="D11" s="39"/>
      <c r="E11" s="39"/>
      <c r="F11" s="39"/>
      <c r="G11" s="38"/>
      <c r="H11" s="4"/>
      <c r="I11" s="5"/>
      <c r="J11" s="6"/>
    </row>
    <row r="12" spans="1:10" x14ac:dyDescent="0.2">
      <c r="A12" s="7" t="s">
        <v>24</v>
      </c>
      <c r="B12" s="39">
        <v>-62316.47</v>
      </c>
      <c r="C12" s="39">
        <v>-3400</v>
      </c>
      <c r="D12" s="39">
        <v>-116577.8</v>
      </c>
      <c r="E12" s="39">
        <f t="shared" si="0"/>
        <v>50861.33</v>
      </c>
      <c r="F12" s="39">
        <f>D12/(B12+C12)*100</f>
        <v>177.39510354101492</v>
      </c>
      <c r="G12" s="38" t="s">
        <v>19</v>
      </c>
      <c r="H12" s="4"/>
      <c r="I12" s="5"/>
      <c r="J12" s="6"/>
    </row>
    <row r="13" spans="1:10" x14ac:dyDescent="0.2">
      <c r="A13" s="9" t="s">
        <v>25</v>
      </c>
      <c r="B13" s="39">
        <v>-169.68</v>
      </c>
      <c r="C13" s="39"/>
      <c r="D13" s="39">
        <v>-84</v>
      </c>
      <c r="E13" s="39">
        <f t="shared" si="0"/>
        <v>-85.68</v>
      </c>
      <c r="F13" s="39">
        <f>D13/(B13+C13)*100</f>
        <v>49.504950495049506</v>
      </c>
      <c r="G13" s="38" t="s">
        <v>19</v>
      </c>
      <c r="H13" s="4"/>
      <c r="I13" s="5"/>
      <c r="J13" s="6"/>
    </row>
    <row r="14" spans="1:10" x14ac:dyDescent="0.2">
      <c r="A14" s="9" t="s">
        <v>26</v>
      </c>
      <c r="B14" s="39"/>
      <c r="C14" s="39"/>
      <c r="D14" s="39">
        <v>68455</v>
      </c>
      <c r="E14" s="39">
        <f t="shared" si="0"/>
        <v>-68455</v>
      </c>
      <c r="F14" s="39"/>
      <c r="G14" s="38" t="s">
        <v>19</v>
      </c>
      <c r="H14" s="4"/>
      <c r="I14" s="5"/>
      <c r="J14" s="6"/>
    </row>
    <row r="15" spans="1:10" x14ac:dyDescent="0.2">
      <c r="A15" s="2" t="s">
        <v>27</v>
      </c>
      <c r="B15" s="37">
        <f>SUM(B16:B19)</f>
        <v>0</v>
      </c>
      <c r="C15" s="37">
        <f>SUM(C16:C19)</f>
        <v>0</v>
      </c>
      <c r="D15" s="37">
        <f>SUM(D16:D19)</f>
        <v>11262849.810000001</v>
      </c>
      <c r="E15" s="37">
        <f t="shared" si="0"/>
        <v>-11262849.810000001</v>
      </c>
      <c r="F15" s="37"/>
      <c r="G15" s="38" t="s">
        <v>19</v>
      </c>
      <c r="H15" s="4"/>
      <c r="I15" s="5"/>
      <c r="J15" s="6"/>
    </row>
    <row r="16" spans="1:10" x14ac:dyDescent="0.2">
      <c r="A16" s="10" t="s">
        <v>28</v>
      </c>
      <c r="B16" s="39"/>
      <c r="C16" s="39"/>
      <c r="D16" s="39">
        <v>1063879.72</v>
      </c>
      <c r="E16" s="39">
        <f t="shared" si="0"/>
        <v>-1063879.72</v>
      </c>
      <c r="F16" s="39"/>
      <c r="G16" s="38" t="s">
        <v>19</v>
      </c>
      <c r="H16" s="4"/>
      <c r="I16" s="5"/>
      <c r="J16" s="6"/>
    </row>
    <row r="17" spans="1:10" x14ac:dyDescent="0.2">
      <c r="A17" s="10" t="s">
        <v>29</v>
      </c>
      <c r="B17" s="39"/>
      <c r="C17" s="39"/>
      <c r="D17" s="39">
        <v>794210.99</v>
      </c>
      <c r="E17" s="39">
        <f t="shared" si="0"/>
        <v>-794210.99</v>
      </c>
      <c r="F17" s="39"/>
      <c r="G17" s="38" t="s">
        <v>19</v>
      </c>
      <c r="H17" s="4"/>
      <c r="I17" s="5"/>
      <c r="J17" s="6"/>
    </row>
    <row r="18" spans="1:10" x14ac:dyDescent="0.2">
      <c r="A18" s="10" t="s">
        <v>30</v>
      </c>
      <c r="B18" s="39"/>
      <c r="C18" s="39"/>
      <c r="D18" s="39">
        <v>152931.93</v>
      </c>
      <c r="E18" s="39">
        <f t="shared" si="0"/>
        <v>-152931.93</v>
      </c>
      <c r="F18" s="39"/>
      <c r="G18" s="38" t="s">
        <v>19</v>
      </c>
      <c r="H18" s="4"/>
      <c r="I18" s="5"/>
      <c r="J18" s="6"/>
    </row>
    <row r="19" spans="1:10" x14ac:dyDescent="0.2">
      <c r="A19" s="10" t="s">
        <v>31</v>
      </c>
      <c r="B19" s="39"/>
      <c r="C19" s="39"/>
      <c r="D19" s="39">
        <v>9251827.1699999999</v>
      </c>
      <c r="E19" s="39">
        <f t="shared" si="0"/>
        <v>-9251827.1699999999</v>
      </c>
      <c r="F19" s="39"/>
      <c r="G19" s="38" t="s">
        <v>19</v>
      </c>
      <c r="H19" s="4"/>
      <c r="I19" s="5"/>
      <c r="J19" s="6"/>
    </row>
    <row r="20" spans="1:10" x14ac:dyDescent="0.2">
      <c r="A20" s="11" t="s">
        <v>32</v>
      </c>
      <c r="B20" s="37">
        <f>SUM(B21:B22)</f>
        <v>169.68</v>
      </c>
      <c r="C20" s="37">
        <f>C22</f>
        <v>0</v>
      </c>
      <c r="D20" s="37">
        <f>SUM(D21:D22)</f>
        <v>-68371</v>
      </c>
      <c r="E20" s="37">
        <f t="shared" si="0"/>
        <v>68540.679999999993</v>
      </c>
      <c r="F20" s="37">
        <f>D20/(B20+C20)*100</f>
        <v>-40294.082979726547</v>
      </c>
      <c r="G20" s="38" t="s">
        <v>19</v>
      </c>
      <c r="H20" s="4"/>
      <c r="I20" s="5"/>
      <c r="J20" s="6"/>
    </row>
    <row r="21" spans="1:10" x14ac:dyDescent="0.2">
      <c r="A21" s="10" t="s">
        <v>33</v>
      </c>
      <c r="B21" s="37"/>
      <c r="C21" s="37"/>
      <c r="D21" s="39">
        <v>-68455</v>
      </c>
      <c r="E21" s="39">
        <f t="shared" si="0"/>
        <v>68455</v>
      </c>
      <c r="F21" s="37"/>
      <c r="G21" s="38" t="s">
        <v>19</v>
      </c>
      <c r="H21" s="4"/>
      <c r="I21" s="5"/>
      <c r="J21" s="6"/>
    </row>
    <row r="22" spans="1:10" x14ac:dyDescent="0.2">
      <c r="A22" s="9" t="s">
        <v>34</v>
      </c>
      <c r="B22" s="39">
        <v>169.68</v>
      </c>
      <c r="C22" s="39"/>
      <c r="D22" s="39">
        <v>84</v>
      </c>
      <c r="E22" s="39">
        <f t="shared" si="0"/>
        <v>85.68</v>
      </c>
      <c r="F22" s="39">
        <f>D22/(B22+C22)*100</f>
        <v>49.504950495049506</v>
      </c>
      <c r="G22" s="38" t="s">
        <v>19</v>
      </c>
      <c r="H22" s="5"/>
      <c r="I22" s="5"/>
      <c r="J22" s="6"/>
    </row>
    <row r="23" spans="1:10" x14ac:dyDescent="0.2">
      <c r="A23" s="2" t="s">
        <v>35</v>
      </c>
      <c r="B23" s="37">
        <f>B20+B15+B8+B7</f>
        <v>-2181294.58</v>
      </c>
      <c r="C23" s="37">
        <f>C20+C15+C8+C7</f>
        <v>0</v>
      </c>
      <c r="D23" s="37">
        <f>D20+D15+D8+D7</f>
        <v>9038465.4299999997</v>
      </c>
      <c r="E23" s="37">
        <f t="shared" si="0"/>
        <v>-11219760.01</v>
      </c>
      <c r="F23" s="37">
        <f>D23/(B23+C23)*100</f>
        <v>-414.36243929969328</v>
      </c>
      <c r="G23" s="38" t="s">
        <v>19</v>
      </c>
      <c r="H23" s="5"/>
      <c r="I23" s="5"/>
      <c r="J23" s="6"/>
    </row>
    <row r="24" spans="1:10" x14ac:dyDescent="0.2">
      <c r="A24" s="11" t="s">
        <v>36</v>
      </c>
      <c r="B24" s="37">
        <f>SUM(B25:B27)</f>
        <v>0</v>
      </c>
      <c r="C24" s="37">
        <f>SUM(C25:C27)</f>
        <v>-32000</v>
      </c>
      <c r="D24" s="37">
        <f>SUM(D25:D27)</f>
        <v>-53973.59</v>
      </c>
      <c r="E24" s="37">
        <f t="shared" si="0"/>
        <v>21973.589999999997</v>
      </c>
      <c r="F24" s="37">
        <f>D24/(B24+C24)*100</f>
        <v>168.66746874999998</v>
      </c>
      <c r="G24" s="38" t="s">
        <v>19</v>
      </c>
      <c r="H24" s="4"/>
      <c r="I24" s="5"/>
      <c r="J24" s="6"/>
    </row>
    <row r="25" spans="1:10" x14ac:dyDescent="0.2">
      <c r="A25" s="10" t="s">
        <v>37</v>
      </c>
      <c r="B25" s="39"/>
      <c r="C25" s="39"/>
      <c r="D25" s="39"/>
      <c r="E25" s="39"/>
      <c r="F25" s="39"/>
      <c r="G25" s="38"/>
      <c r="H25" s="4"/>
      <c r="I25" s="5"/>
      <c r="J25" s="6"/>
    </row>
    <row r="26" spans="1:10" x14ac:dyDescent="0.2">
      <c r="A26" s="10" t="s">
        <v>38</v>
      </c>
      <c r="B26" s="39"/>
      <c r="C26" s="39">
        <v>-32000</v>
      </c>
      <c r="D26" s="39">
        <v>-53973.59</v>
      </c>
      <c r="E26" s="39">
        <f t="shared" si="0"/>
        <v>21973.589999999997</v>
      </c>
      <c r="F26" s="39">
        <f>D26/(B26+C26)*100</f>
        <v>168.66746874999998</v>
      </c>
      <c r="G26" s="38" t="s">
        <v>19</v>
      </c>
      <c r="H26" s="4"/>
      <c r="I26" s="5"/>
      <c r="J26" s="6"/>
    </row>
    <row r="27" spans="1:10" x14ac:dyDescent="0.2">
      <c r="A27" s="10" t="s">
        <v>39</v>
      </c>
      <c r="B27" s="39"/>
      <c r="C27" s="39"/>
      <c r="D27" s="39"/>
      <c r="E27" s="39"/>
      <c r="F27" s="39"/>
      <c r="G27" s="38"/>
      <c r="H27" s="4"/>
      <c r="I27" s="5"/>
      <c r="J27" s="6"/>
    </row>
    <row r="28" spans="1:10" x14ac:dyDescent="0.2">
      <c r="A28" s="11" t="s">
        <v>40</v>
      </c>
      <c r="B28" s="37"/>
      <c r="C28" s="37"/>
      <c r="D28" s="37"/>
      <c r="E28" s="37"/>
      <c r="F28" s="39"/>
      <c r="G28" s="38"/>
      <c r="H28" s="4"/>
      <c r="I28" s="5"/>
      <c r="J28" s="6"/>
    </row>
    <row r="29" spans="1:10" x14ac:dyDescent="0.2">
      <c r="A29" s="10" t="s">
        <v>39</v>
      </c>
      <c r="B29" s="39"/>
      <c r="C29" s="39"/>
      <c r="D29" s="39"/>
      <c r="E29" s="39"/>
      <c r="F29" s="39"/>
      <c r="G29" s="38"/>
      <c r="H29" s="4"/>
      <c r="I29" s="5"/>
      <c r="J29" s="6"/>
    </row>
    <row r="30" spans="1:10" x14ac:dyDescent="0.2">
      <c r="A30" s="11" t="s">
        <v>41</v>
      </c>
      <c r="B30" s="37">
        <f>B28+B24</f>
        <v>0</v>
      </c>
      <c r="C30" s="37">
        <f>C28+C24</f>
        <v>-32000</v>
      </c>
      <c r="D30" s="37">
        <f>D28+D24</f>
        <v>-53973.59</v>
      </c>
      <c r="E30" s="37">
        <f t="shared" si="0"/>
        <v>21973.589999999997</v>
      </c>
      <c r="F30" s="37">
        <f>D30/(B30+C30)*100</f>
        <v>168.66746874999998</v>
      </c>
      <c r="G30" s="38" t="s">
        <v>19</v>
      </c>
      <c r="H30" s="4"/>
      <c r="I30" s="5"/>
      <c r="J30" s="6"/>
    </row>
    <row r="31" spans="1:10" x14ac:dyDescent="0.2">
      <c r="A31" s="11" t="s">
        <v>42</v>
      </c>
      <c r="B31" s="37">
        <f>B33</f>
        <v>2223683</v>
      </c>
      <c r="C31" s="37">
        <f>C32</f>
        <v>32000</v>
      </c>
      <c r="D31" s="37">
        <f>D33+D32</f>
        <v>2314283</v>
      </c>
      <c r="E31" s="37">
        <f t="shared" si="0"/>
        <v>-58600</v>
      </c>
      <c r="F31" s="37">
        <f>D31/(B31+C31)*100</f>
        <v>102.59788276987503</v>
      </c>
      <c r="G31" s="38" t="s">
        <v>19</v>
      </c>
      <c r="H31" s="4"/>
      <c r="I31" s="5"/>
      <c r="J31" s="6"/>
    </row>
    <row r="32" spans="1:10" x14ac:dyDescent="0.2">
      <c r="A32" s="10" t="s">
        <v>43</v>
      </c>
      <c r="B32" s="37"/>
      <c r="C32" s="39">
        <v>32000</v>
      </c>
      <c r="D32" s="39">
        <v>90600</v>
      </c>
      <c r="E32" s="39">
        <f t="shared" si="0"/>
        <v>-58600</v>
      </c>
      <c r="F32" s="39">
        <f>D32/(B32+C32)*100</f>
        <v>283.125</v>
      </c>
      <c r="G32" s="38" t="s">
        <v>19</v>
      </c>
      <c r="H32" s="4"/>
      <c r="I32" s="5"/>
      <c r="J32" s="6"/>
    </row>
    <row r="33" spans="1:10" x14ac:dyDescent="0.2">
      <c r="A33" s="10" t="s">
        <v>44</v>
      </c>
      <c r="B33" s="39">
        <v>2223683</v>
      </c>
      <c r="C33" s="39"/>
      <c r="D33" s="39">
        <v>2223683</v>
      </c>
      <c r="E33" s="39">
        <f t="shared" si="0"/>
        <v>0</v>
      </c>
      <c r="F33" s="39">
        <f>D33/(B33+C33)*100</f>
        <v>100</v>
      </c>
      <c r="G33" s="38" t="s">
        <v>19</v>
      </c>
      <c r="H33" s="4"/>
      <c r="I33" s="5"/>
      <c r="J33" s="6"/>
    </row>
    <row r="34" spans="1:10" x14ac:dyDescent="0.2">
      <c r="A34" s="11" t="s">
        <v>45</v>
      </c>
      <c r="B34" s="37">
        <f>B36</f>
        <v>-44000</v>
      </c>
      <c r="C34" s="37">
        <f>C35</f>
        <v>0</v>
      </c>
      <c r="D34" s="37">
        <f>SUM(D35:D36)</f>
        <v>-72454.740000000005</v>
      </c>
      <c r="E34" s="37">
        <f t="shared" si="0"/>
        <v>28454.740000000005</v>
      </c>
      <c r="F34" s="37">
        <f>D34/(B34+C34)*100</f>
        <v>164.66986363636366</v>
      </c>
      <c r="G34" s="38" t="s">
        <v>19</v>
      </c>
      <c r="H34" s="4"/>
      <c r="I34" s="5"/>
      <c r="J34" s="6"/>
    </row>
    <row r="35" spans="1:10" x14ac:dyDescent="0.2">
      <c r="A35" s="10" t="s">
        <v>46</v>
      </c>
      <c r="B35" s="39"/>
      <c r="C35" s="39"/>
      <c r="D35" s="39">
        <v>-1238.1099999999999</v>
      </c>
      <c r="E35" s="39">
        <f t="shared" si="0"/>
        <v>1238.1099999999999</v>
      </c>
      <c r="F35" s="39"/>
      <c r="G35" s="38" t="s">
        <v>19</v>
      </c>
      <c r="H35" s="4"/>
      <c r="I35" s="5"/>
      <c r="J35" s="6"/>
    </row>
    <row r="36" spans="1:10" x14ac:dyDescent="0.2">
      <c r="A36" s="10" t="s">
        <v>47</v>
      </c>
      <c r="B36" s="39">
        <v>-44000</v>
      </c>
      <c r="C36" s="39"/>
      <c r="D36" s="39">
        <v>-71216.63</v>
      </c>
      <c r="E36" s="39">
        <f t="shared" si="0"/>
        <v>27216.630000000005</v>
      </c>
      <c r="F36" s="39">
        <f>D36/(B36+C36)*100</f>
        <v>161.8559772727273</v>
      </c>
      <c r="G36" s="38" t="s">
        <v>19</v>
      </c>
      <c r="H36" s="4"/>
      <c r="I36" s="5"/>
      <c r="J36" s="6"/>
    </row>
    <row r="37" spans="1:10" x14ac:dyDescent="0.2">
      <c r="A37" s="2" t="s">
        <v>48</v>
      </c>
      <c r="B37" s="37">
        <f>B31+B34</f>
        <v>2179683</v>
      </c>
      <c r="C37" s="37">
        <f>C31+C34</f>
        <v>32000</v>
      </c>
      <c r="D37" s="37">
        <f>D31+D34</f>
        <v>2241828.2599999998</v>
      </c>
      <c r="E37" s="37">
        <f t="shared" si="0"/>
        <v>-30145.259999999776</v>
      </c>
      <c r="F37" s="37">
        <f>D37/(B37+C37)*100</f>
        <v>101.36300093639096</v>
      </c>
      <c r="G37" s="38" t="s">
        <v>19</v>
      </c>
      <c r="H37" s="4"/>
      <c r="I37" s="5"/>
      <c r="J37" s="6"/>
    </row>
    <row r="38" spans="1:10" x14ac:dyDescent="0.2">
      <c r="A38" s="2" t="s">
        <v>49</v>
      </c>
      <c r="B38" s="37">
        <f>B37+B30+B23</f>
        <v>-1611.5800000000745</v>
      </c>
      <c r="C38" s="37">
        <f>C37+C30+C23</f>
        <v>0</v>
      </c>
      <c r="D38" s="37">
        <f>D37+D30+D23</f>
        <v>11226320.1</v>
      </c>
      <c r="E38" s="37">
        <f t="shared" si="0"/>
        <v>-11227931.68</v>
      </c>
      <c r="F38" s="37">
        <f>D38/(B38+C38)*100</f>
        <v>-696603.33957975905</v>
      </c>
      <c r="G38" s="38" t="s">
        <v>19</v>
      </c>
      <c r="H38" s="5"/>
      <c r="I38" s="5"/>
      <c r="J38" s="6"/>
    </row>
    <row r="39" spans="1:10" x14ac:dyDescent="0.2">
      <c r="A39" s="9" t="s">
        <v>50</v>
      </c>
      <c r="B39" s="39">
        <v>1438147.41</v>
      </c>
      <c r="C39" s="39"/>
      <c r="D39" s="39">
        <v>2119974.0499999998</v>
      </c>
      <c r="E39" s="39">
        <f t="shared" si="0"/>
        <v>-681826.6399999999</v>
      </c>
      <c r="F39" s="39">
        <f>D39/(B39+C39)*100</f>
        <v>147.41006626017565</v>
      </c>
      <c r="G39" s="38" t="s">
        <v>19</v>
      </c>
      <c r="H39" s="5"/>
      <c r="I39" s="5"/>
      <c r="J39" s="6"/>
    </row>
    <row r="40" spans="1:10" x14ac:dyDescent="0.2">
      <c r="A40" s="9" t="s">
        <v>51</v>
      </c>
      <c r="B40" s="39">
        <v>1436535.83</v>
      </c>
      <c r="C40" s="39"/>
      <c r="D40" s="39">
        <v>13346294.15</v>
      </c>
      <c r="E40" s="39">
        <f t="shared" si="0"/>
        <v>-11909758.32</v>
      </c>
      <c r="F40" s="39">
        <f>D40/(B40+C40)*100</f>
        <v>929.06100017011056</v>
      </c>
      <c r="G40" s="38" t="s">
        <v>19</v>
      </c>
      <c r="H40" s="5"/>
      <c r="I40" s="5"/>
      <c r="J40" s="6"/>
    </row>
    <row r="41" spans="1:10" x14ac:dyDescent="0.2">
      <c r="A41" s="41"/>
      <c r="B41" s="42"/>
      <c r="C41" s="42"/>
      <c r="D41" s="42"/>
      <c r="E41" s="42"/>
      <c r="F41" s="42"/>
      <c r="G41" s="42"/>
      <c r="H41" s="42"/>
      <c r="I41" s="42"/>
      <c r="J41" s="34"/>
    </row>
    <row r="42" spans="1:10" x14ac:dyDescent="0.2">
      <c r="A42" s="41" t="s">
        <v>52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">
      <c r="A43" s="41" t="s">
        <v>53</v>
      </c>
      <c r="B43" s="40"/>
      <c r="C43" s="40"/>
      <c r="D43" s="40"/>
      <c r="E43" s="40"/>
      <c r="F43" s="40"/>
      <c r="G43" s="40"/>
      <c r="H43" s="40"/>
      <c r="I43" s="40"/>
      <c r="J43" s="40"/>
    </row>
    <row r="44" spans="1:10" x14ac:dyDescent="0.2">
      <c r="A44" s="41" t="s">
        <v>54</v>
      </c>
      <c r="B44" s="41"/>
      <c r="C44" s="42"/>
      <c r="D44" s="42"/>
      <c r="E44" s="42"/>
      <c r="F44" s="42"/>
      <c r="G44" s="42"/>
      <c r="H44" s="42"/>
      <c r="I44" s="42"/>
      <c r="J44" s="42"/>
    </row>
    <row r="45" spans="1:10" x14ac:dyDescent="0.2">
      <c r="A45" s="41" t="s">
        <v>55</v>
      </c>
      <c r="B45" s="42"/>
      <c r="C45" s="42"/>
      <c r="D45" s="42"/>
      <c r="E45" s="42"/>
      <c r="F45" s="42"/>
      <c r="G45" s="42"/>
      <c r="H45" s="42"/>
      <c r="I45" s="42"/>
      <c r="J45" s="34"/>
    </row>
    <row r="46" spans="1:10" x14ac:dyDescent="0.2">
      <c r="A46" s="41" t="s">
        <v>65</v>
      </c>
      <c r="B46" s="42"/>
      <c r="C46" s="42"/>
      <c r="D46" s="42"/>
      <c r="E46" s="42"/>
      <c r="F46" s="42"/>
      <c r="G46" s="42"/>
      <c r="H46" s="42"/>
      <c r="I46" s="42"/>
      <c r="J46" s="34"/>
    </row>
    <row r="47" spans="1:10" x14ac:dyDescent="0.2">
      <c r="A47" s="40" t="s">
        <v>56</v>
      </c>
      <c r="B47" s="40"/>
      <c r="C47" s="40"/>
      <c r="D47" s="40"/>
      <c r="E47" s="40"/>
      <c r="F47" s="40"/>
      <c r="G47" s="40"/>
      <c r="H47" s="40"/>
      <c r="I47" s="40"/>
      <c r="J47" s="34"/>
    </row>
  </sheetData>
  <mergeCells count="16">
    <mergeCell ref="A1:J1"/>
    <mergeCell ref="I3:J3"/>
    <mergeCell ref="C4:C5"/>
    <mergeCell ref="D4:D5"/>
    <mergeCell ref="E4:E5"/>
    <mergeCell ref="F4:F6"/>
    <mergeCell ref="G4:G6"/>
    <mergeCell ref="H4:H6"/>
    <mergeCell ref="I4:J6"/>
    <mergeCell ref="A47:I47"/>
    <mergeCell ref="A41:I41"/>
    <mergeCell ref="A42:J42"/>
    <mergeCell ref="A43:J43"/>
    <mergeCell ref="A44:J44"/>
    <mergeCell ref="A45:I45"/>
    <mergeCell ref="A46:I46"/>
  </mergeCells>
  <pageMargins left="1.1023622047244095" right="0.70866141732283472" top="1.3385826771653544" bottom="0.74803149606299213" header="0.31496062992125984" footer="0.31496062992125984"/>
  <pageSetup paperSize="9" scale="76" orientation="landscape" r:id="rId1"/>
  <headerFooter>
    <oddHeader>&amp;L&amp;G&amp;R&amp;G</oddHeader>
    <oddFooter>&amp;RPägina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5AC7-B84E-374C-B1D1-733504E639A0}">
  <sheetPr>
    <pageSetUpPr fitToPage="1"/>
  </sheetPr>
  <dimension ref="A1:J47"/>
  <sheetViews>
    <sheetView topLeftCell="A28" zoomScale="145" zoomScaleNormal="145" workbookViewId="0">
      <selection activeCell="A46" sqref="A46:I46"/>
    </sheetView>
  </sheetViews>
  <sheetFormatPr baseColWidth="10" defaultColWidth="9.140625" defaultRowHeight="12.75" x14ac:dyDescent="0.2"/>
  <cols>
    <col min="1" max="1" width="41.85546875" style="26" bestFit="1" customWidth="1"/>
    <col min="2" max="2" width="16.42578125" style="26" customWidth="1"/>
    <col min="3" max="3" width="12" style="26" customWidth="1"/>
    <col min="4" max="4" width="12.85546875" style="26" customWidth="1"/>
    <col min="5" max="5" width="12.7109375" style="26" customWidth="1"/>
    <col min="6" max="6" width="17.7109375" style="26" customWidth="1"/>
    <col min="7" max="7" width="13.42578125" style="14" customWidth="1"/>
    <col min="8" max="8" width="12.140625" style="26" customWidth="1"/>
    <col min="9" max="10" width="9.140625" style="26"/>
    <col min="11" max="16384" width="9.140625" style="1"/>
  </cols>
  <sheetData>
    <row r="1" spans="1:10" ht="15.75" thickBo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">
      <c r="A2" s="17" t="s">
        <v>1</v>
      </c>
      <c r="B2" s="18"/>
      <c r="C2" s="18"/>
      <c r="D2" s="18"/>
      <c r="E2" s="18"/>
      <c r="F2" s="18"/>
      <c r="G2" s="12"/>
      <c r="H2" s="18"/>
      <c r="I2" s="18"/>
      <c r="J2" s="18"/>
    </row>
    <row r="3" spans="1:10" x14ac:dyDescent="0.2">
      <c r="A3" s="17"/>
      <c r="B3" s="18"/>
      <c r="C3" s="18"/>
      <c r="D3" s="18"/>
      <c r="E3" s="18"/>
      <c r="F3" s="18"/>
      <c r="G3" s="12"/>
      <c r="H3" s="18"/>
      <c r="I3" s="46" t="s">
        <v>2</v>
      </c>
      <c r="J3" s="47"/>
    </row>
    <row r="4" spans="1:10" ht="14.1" customHeight="1" x14ac:dyDescent="0.2">
      <c r="A4" s="31" t="s">
        <v>3</v>
      </c>
      <c r="B4" s="31" t="s">
        <v>4</v>
      </c>
      <c r="C4" s="48" t="s">
        <v>5</v>
      </c>
      <c r="D4" s="50" t="s">
        <v>6</v>
      </c>
      <c r="E4" s="48" t="s">
        <v>7</v>
      </c>
      <c r="F4" s="48" t="s">
        <v>8</v>
      </c>
      <c r="G4" s="48" t="s">
        <v>9</v>
      </c>
      <c r="H4" s="48" t="s">
        <v>10</v>
      </c>
      <c r="I4" s="56" t="s">
        <v>11</v>
      </c>
      <c r="J4" s="57"/>
    </row>
    <row r="5" spans="1:10" x14ac:dyDescent="0.2">
      <c r="A5" s="15" t="s">
        <v>12</v>
      </c>
      <c r="B5" s="15" t="s">
        <v>13</v>
      </c>
      <c r="C5" s="49"/>
      <c r="D5" s="51"/>
      <c r="E5" s="52"/>
      <c r="F5" s="53"/>
      <c r="G5" s="49"/>
      <c r="H5" s="49"/>
      <c r="I5" s="58"/>
      <c r="J5" s="59"/>
    </row>
    <row r="6" spans="1:10" x14ac:dyDescent="0.2">
      <c r="A6" s="19"/>
      <c r="B6" s="16" t="s">
        <v>14</v>
      </c>
      <c r="C6" s="16" t="s">
        <v>15</v>
      </c>
      <c r="D6" s="16" t="s">
        <v>16</v>
      </c>
      <c r="E6" s="16" t="s">
        <v>17</v>
      </c>
      <c r="F6" s="54"/>
      <c r="G6" s="55"/>
      <c r="H6" s="55"/>
      <c r="I6" s="60"/>
      <c r="J6" s="61"/>
    </row>
    <row r="7" spans="1:10" x14ac:dyDescent="0.2">
      <c r="A7" s="2" t="s">
        <v>18</v>
      </c>
      <c r="B7" s="3">
        <v>-2223683</v>
      </c>
      <c r="C7" s="3"/>
      <c r="D7" s="3">
        <v>-2092244.61</v>
      </c>
      <c r="E7" s="3">
        <f t="shared" ref="E7:E40" si="0">B7+C7-D7</f>
        <v>-131438.3899999999</v>
      </c>
      <c r="F7" s="3">
        <f>D7/(B7+C7)*100</f>
        <v>94.089157942026816</v>
      </c>
      <c r="G7" s="32" t="s">
        <v>19</v>
      </c>
      <c r="H7" s="4"/>
      <c r="I7" s="5"/>
      <c r="J7" s="6"/>
    </row>
    <row r="8" spans="1:10" x14ac:dyDescent="0.2">
      <c r="A8" s="2" t="s">
        <v>20</v>
      </c>
      <c r="B8" s="3">
        <f>SUM(B9:B14)</f>
        <v>54904.67</v>
      </c>
      <c r="C8" s="3">
        <f>SUM(C9:C13)</f>
        <v>-14500</v>
      </c>
      <c r="D8" s="3">
        <f>SUM(D9:D14)</f>
        <v>35974.729999999996</v>
      </c>
      <c r="E8" s="3">
        <f t="shared" si="0"/>
        <v>4429.9400000000023</v>
      </c>
      <c r="F8" s="3">
        <f>D8/(B8+C8)*100</f>
        <v>89.03606934544942</v>
      </c>
      <c r="G8" s="32" t="s">
        <v>19</v>
      </c>
      <c r="H8" s="4"/>
      <c r="I8" s="5"/>
      <c r="J8" s="6"/>
    </row>
    <row r="9" spans="1:10" x14ac:dyDescent="0.2">
      <c r="A9" s="7" t="s">
        <v>21</v>
      </c>
      <c r="B9" s="8">
        <v>72640.28</v>
      </c>
      <c r="C9" s="8">
        <v>28550</v>
      </c>
      <c r="D9" s="8">
        <v>66320.929999999993</v>
      </c>
      <c r="E9" s="8">
        <f t="shared" si="0"/>
        <v>34869.350000000006</v>
      </c>
      <c r="F9" s="8">
        <f>D9/(B9+C9)*100</f>
        <v>65.540810836772067</v>
      </c>
      <c r="G9" s="32" t="s">
        <v>19</v>
      </c>
      <c r="H9" s="4"/>
      <c r="I9" s="5"/>
      <c r="J9" s="6"/>
    </row>
    <row r="10" spans="1:10" x14ac:dyDescent="0.2">
      <c r="A10" s="7" t="s">
        <v>22</v>
      </c>
      <c r="B10" s="8"/>
      <c r="C10" s="8"/>
      <c r="D10" s="8"/>
      <c r="E10" s="8"/>
      <c r="F10" s="8"/>
      <c r="G10" s="32"/>
      <c r="H10" s="4"/>
      <c r="I10" s="5"/>
      <c r="J10" s="6"/>
    </row>
    <row r="11" spans="1:10" x14ac:dyDescent="0.2">
      <c r="A11" s="7" t="s">
        <v>23</v>
      </c>
      <c r="B11" s="8"/>
      <c r="C11" s="8"/>
      <c r="D11" s="8"/>
      <c r="E11" s="8"/>
      <c r="F11" s="8"/>
      <c r="G11" s="32"/>
      <c r="H11" s="4"/>
      <c r="I11" s="5"/>
      <c r="J11" s="6"/>
    </row>
    <row r="12" spans="1:10" x14ac:dyDescent="0.2">
      <c r="A12" s="7" t="s">
        <v>24</v>
      </c>
      <c r="B12" s="8">
        <v>-17583.95</v>
      </c>
      <c r="C12" s="8">
        <v>-43050</v>
      </c>
      <c r="D12" s="8">
        <v>-30234.47</v>
      </c>
      <c r="E12" s="8">
        <f t="shared" si="0"/>
        <v>-30399.479999999996</v>
      </c>
      <c r="F12" s="8">
        <f>D12/(B12+C12)*100</f>
        <v>49.863929366303864</v>
      </c>
      <c r="G12" s="32" t="s">
        <v>19</v>
      </c>
      <c r="H12" s="4"/>
      <c r="I12" s="5"/>
      <c r="J12" s="6"/>
    </row>
    <row r="13" spans="1:10" x14ac:dyDescent="0.2">
      <c r="A13" s="9" t="s">
        <v>25</v>
      </c>
      <c r="B13" s="8">
        <v>-151.66</v>
      </c>
      <c r="C13" s="8"/>
      <c r="D13" s="8">
        <v>-148.96</v>
      </c>
      <c r="E13" s="8">
        <f t="shared" si="0"/>
        <v>-2.6999999999999886</v>
      </c>
      <c r="F13" s="8">
        <f>D13/(B13+C13)*100</f>
        <v>98.219701964921541</v>
      </c>
      <c r="G13" s="32" t="s">
        <v>19</v>
      </c>
      <c r="H13" s="4"/>
      <c r="I13" s="5"/>
      <c r="J13" s="6"/>
    </row>
    <row r="14" spans="1:10" x14ac:dyDescent="0.2">
      <c r="A14" s="9" t="s">
        <v>26</v>
      </c>
      <c r="B14" s="8"/>
      <c r="C14" s="8"/>
      <c r="D14" s="8">
        <v>37.229999999999997</v>
      </c>
      <c r="E14" s="8"/>
      <c r="F14" s="8"/>
      <c r="G14" s="32" t="s">
        <v>19</v>
      </c>
      <c r="H14" s="4"/>
      <c r="I14" s="5"/>
      <c r="J14" s="6"/>
    </row>
    <row r="15" spans="1:10" x14ac:dyDescent="0.2">
      <c r="A15" s="2" t="s">
        <v>27</v>
      </c>
      <c r="B15" s="3">
        <f>SUM(B16:B19)</f>
        <v>0</v>
      </c>
      <c r="C15" s="3">
        <f>SUM(C16:C19)</f>
        <v>0</v>
      </c>
      <c r="D15" s="3">
        <f>SUM(D16:D19)</f>
        <v>596486.23999999976</v>
      </c>
      <c r="E15" s="3">
        <f t="shared" si="0"/>
        <v>-596486.23999999976</v>
      </c>
      <c r="F15" s="3"/>
      <c r="G15" s="32" t="s">
        <v>19</v>
      </c>
      <c r="H15" s="4"/>
      <c r="I15" s="5"/>
      <c r="J15" s="6"/>
    </row>
    <row r="16" spans="1:10" x14ac:dyDescent="0.2">
      <c r="A16" s="10" t="s">
        <v>28</v>
      </c>
      <c r="B16" s="8"/>
      <c r="C16" s="8"/>
      <c r="D16" s="8">
        <v>4191018.76</v>
      </c>
      <c r="E16" s="8">
        <f t="shared" si="0"/>
        <v>-4191018.76</v>
      </c>
      <c r="F16" s="8"/>
      <c r="G16" s="32" t="s">
        <v>19</v>
      </c>
      <c r="H16" s="4"/>
      <c r="I16" s="5"/>
      <c r="J16" s="6"/>
    </row>
    <row r="17" spans="1:10" x14ac:dyDescent="0.2">
      <c r="A17" s="10" t="s">
        <v>29</v>
      </c>
      <c r="B17" s="8"/>
      <c r="C17" s="8"/>
      <c r="D17" s="8">
        <v>-410540.98</v>
      </c>
      <c r="E17" s="8">
        <f t="shared" si="0"/>
        <v>410540.98</v>
      </c>
      <c r="F17" s="8"/>
      <c r="G17" s="32" t="s">
        <v>19</v>
      </c>
      <c r="H17" s="4"/>
      <c r="I17" s="5"/>
      <c r="J17" s="6"/>
    </row>
    <row r="18" spans="1:10" x14ac:dyDescent="0.2">
      <c r="A18" s="10" t="s">
        <v>30</v>
      </c>
      <c r="B18" s="8"/>
      <c r="C18" s="8"/>
      <c r="D18" s="8">
        <v>-3187334.85</v>
      </c>
      <c r="E18" s="8">
        <f t="shared" si="0"/>
        <v>3187334.85</v>
      </c>
      <c r="F18" s="8"/>
      <c r="G18" s="32" t="s">
        <v>19</v>
      </c>
      <c r="H18" s="4"/>
      <c r="I18" s="5"/>
      <c r="J18" s="6"/>
    </row>
    <row r="19" spans="1:10" x14ac:dyDescent="0.2">
      <c r="A19" s="10" t="s">
        <v>31</v>
      </c>
      <c r="B19" s="8"/>
      <c r="C19" s="8"/>
      <c r="D19" s="8">
        <v>3343.31</v>
      </c>
      <c r="E19" s="8">
        <f t="shared" si="0"/>
        <v>-3343.31</v>
      </c>
      <c r="F19" s="8"/>
      <c r="G19" s="32" t="s">
        <v>19</v>
      </c>
      <c r="H19" s="4"/>
      <c r="I19" s="5"/>
      <c r="J19" s="6"/>
    </row>
    <row r="20" spans="1:10" x14ac:dyDescent="0.2">
      <c r="A20" s="11" t="s">
        <v>32</v>
      </c>
      <c r="B20" s="3">
        <f>SUM(B21:B22)</f>
        <v>151.66</v>
      </c>
      <c r="C20" s="3">
        <f>C22</f>
        <v>0</v>
      </c>
      <c r="D20" s="3">
        <f>SUM(D21:D22)</f>
        <v>111.73000000000002</v>
      </c>
      <c r="E20" s="3">
        <f t="shared" si="0"/>
        <v>39.929999999999978</v>
      </c>
      <c r="F20" s="3">
        <f>D20/(B20+C20)*100</f>
        <v>73.671370170117385</v>
      </c>
      <c r="G20" s="32" t="s">
        <v>19</v>
      </c>
      <c r="H20" s="4"/>
      <c r="I20" s="5"/>
      <c r="J20" s="6"/>
    </row>
    <row r="21" spans="1:10" x14ac:dyDescent="0.2">
      <c r="A21" s="10" t="s">
        <v>33</v>
      </c>
      <c r="B21" s="3"/>
      <c r="C21" s="3"/>
      <c r="D21" s="8">
        <v>-37.229999999999997</v>
      </c>
      <c r="E21" s="8"/>
      <c r="F21" s="3"/>
      <c r="G21" s="32" t="s">
        <v>19</v>
      </c>
      <c r="H21" s="4"/>
      <c r="I21" s="5"/>
      <c r="J21" s="6"/>
    </row>
    <row r="22" spans="1:10" x14ac:dyDescent="0.2">
      <c r="A22" s="9" t="s">
        <v>34</v>
      </c>
      <c r="B22" s="8">
        <v>151.66</v>
      </c>
      <c r="C22" s="8"/>
      <c r="D22" s="8">
        <v>148.96</v>
      </c>
      <c r="E22" s="8">
        <f t="shared" si="0"/>
        <v>2.6999999999999886</v>
      </c>
      <c r="F22" s="8">
        <f>D22/(B22+C22)*100</f>
        <v>98.219701964921541</v>
      </c>
      <c r="G22" s="32" t="s">
        <v>19</v>
      </c>
      <c r="H22" s="5"/>
      <c r="I22" s="5"/>
      <c r="J22" s="6"/>
    </row>
    <row r="23" spans="1:10" x14ac:dyDescent="0.2">
      <c r="A23" s="2" t="s">
        <v>35</v>
      </c>
      <c r="B23" s="3">
        <f>B20+B15+B8+B7</f>
        <v>-2168626.67</v>
      </c>
      <c r="C23" s="3">
        <f>C20+C15+C8+C7</f>
        <v>-14500</v>
      </c>
      <c r="D23" s="3">
        <f>D20+D15+D8+D7</f>
        <v>-1459671.9100000004</v>
      </c>
      <c r="E23" s="3">
        <f t="shared" si="0"/>
        <v>-723454.75999999954</v>
      </c>
      <c r="F23" s="3">
        <f>D23/(B23+C23)*100</f>
        <v>66.861530760375004</v>
      </c>
      <c r="G23" s="32" t="s">
        <v>19</v>
      </c>
      <c r="H23" s="5"/>
      <c r="I23" s="5"/>
      <c r="J23" s="6"/>
    </row>
    <row r="24" spans="1:10" x14ac:dyDescent="0.2">
      <c r="A24" s="11" t="s">
        <v>36</v>
      </c>
      <c r="B24" s="3">
        <f>SUM(B25:B27)</f>
        <v>-13812</v>
      </c>
      <c r="C24" s="3">
        <f>SUM(C25:C27)</f>
        <v>-285500</v>
      </c>
      <c r="D24" s="3">
        <f>SUM(D25:D27)</f>
        <v>-447637.08</v>
      </c>
      <c r="E24" s="3">
        <f t="shared" si="0"/>
        <v>148325.08000000002</v>
      </c>
      <c r="F24" s="3">
        <f>D24/(B24+C24)*100</f>
        <v>149.55534024696638</v>
      </c>
      <c r="G24" s="32" t="s">
        <v>19</v>
      </c>
      <c r="H24" s="4"/>
      <c r="I24" s="5"/>
      <c r="J24" s="6"/>
    </row>
    <row r="25" spans="1:10" x14ac:dyDescent="0.2">
      <c r="A25" s="10" t="s">
        <v>37</v>
      </c>
      <c r="B25" s="8"/>
      <c r="C25" s="8"/>
      <c r="D25" s="8">
        <v>-46263.97</v>
      </c>
      <c r="E25" s="8">
        <f t="shared" si="0"/>
        <v>46263.97</v>
      </c>
      <c r="F25" s="8"/>
      <c r="G25" s="32" t="s">
        <v>19</v>
      </c>
      <c r="H25" s="4"/>
      <c r="I25" s="5"/>
      <c r="J25" s="6"/>
    </row>
    <row r="26" spans="1:10" x14ac:dyDescent="0.2">
      <c r="A26" s="10" t="s">
        <v>38</v>
      </c>
      <c r="B26" s="8">
        <v>-13812</v>
      </c>
      <c r="C26" s="8">
        <v>-285500</v>
      </c>
      <c r="D26" s="8">
        <v>-398265.41</v>
      </c>
      <c r="E26" s="8">
        <f t="shared" si="0"/>
        <v>98953.409999999974</v>
      </c>
      <c r="F26" s="8">
        <f>D26/(B26+C26)*100</f>
        <v>133.06028826107874</v>
      </c>
      <c r="G26" s="32" t="s">
        <v>19</v>
      </c>
      <c r="H26" s="4"/>
      <c r="I26" s="5"/>
      <c r="J26" s="6"/>
    </row>
    <row r="27" spans="1:10" x14ac:dyDescent="0.2">
      <c r="A27" s="10" t="s">
        <v>39</v>
      </c>
      <c r="B27" s="8"/>
      <c r="C27" s="8"/>
      <c r="D27" s="8">
        <v>-3107.7</v>
      </c>
      <c r="E27" s="8"/>
      <c r="F27" s="8"/>
      <c r="G27" s="32" t="s">
        <v>19</v>
      </c>
      <c r="H27" s="4"/>
      <c r="I27" s="5"/>
      <c r="J27" s="6"/>
    </row>
    <row r="28" spans="1:10" x14ac:dyDescent="0.2">
      <c r="A28" s="11" t="s">
        <v>40</v>
      </c>
      <c r="B28" s="3"/>
      <c r="C28" s="3"/>
      <c r="D28" s="3"/>
      <c r="E28" s="3"/>
      <c r="F28" s="8"/>
      <c r="G28" s="32"/>
      <c r="H28" s="4"/>
      <c r="I28" s="5"/>
      <c r="J28" s="6"/>
    </row>
    <row r="29" spans="1:10" x14ac:dyDescent="0.2">
      <c r="A29" s="10" t="s">
        <v>39</v>
      </c>
      <c r="B29" s="8"/>
      <c r="C29" s="8"/>
      <c r="D29" s="8"/>
      <c r="E29" s="8"/>
      <c r="F29" s="8"/>
      <c r="G29" s="32"/>
      <c r="H29" s="4"/>
      <c r="I29" s="5"/>
      <c r="J29" s="6"/>
    </row>
    <row r="30" spans="1:10" x14ac:dyDescent="0.2">
      <c r="A30" s="11" t="s">
        <v>41</v>
      </c>
      <c r="B30" s="3">
        <f>B28+B24</f>
        <v>-13812</v>
      </c>
      <c r="C30" s="3">
        <f>C28+C24</f>
        <v>-285500</v>
      </c>
      <c r="D30" s="3">
        <f>D28+D24</f>
        <v>-447637.08</v>
      </c>
      <c r="E30" s="3">
        <f t="shared" si="0"/>
        <v>148325.08000000002</v>
      </c>
      <c r="F30" s="3">
        <f>D30/(B30+C30)*100</f>
        <v>149.55534024696638</v>
      </c>
      <c r="G30" s="32" t="s">
        <v>19</v>
      </c>
      <c r="H30" s="4"/>
      <c r="I30" s="5"/>
      <c r="J30" s="6"/>
    </row>
    <row r="31" spans="1:10" x14ac:dyDescent="0.2">
      <c r="A31" s="11" t="s">
        <v>42</v>
      </c>
      <c r="B31" s="3">
        <f>B33</f>
        <v>2223683</v>
      </c>
      <c r="C31" s="3">
        <f>C32</f>
        <v>300000</v>
      </c>
      <c r="D31" s="3">
        <f>D33+D32</f>
        <v>2523683</v>
      </c>
      <c r="E31" s="3"/>
      <c r="F31" s="3">
        <f>D31/(B31+C31)*100</f>
        <v>100</v>
      </c>
      <c r="G31" s="32" t="s">
        <v>19</v>
      </c>
      <c r="H31" s="4"/>
      <c r="I31" s="5"/>
      <c r="J31" s="6"/>
    </row>
    <row r="32" spans="1:10" x14ac:dyDescent="0.2">
      <c r="A32" s="10" t="s">
        <v>43</v>
      </c>
      <c r="B32" s="3"/>
      <c r="C32" s="8">
        <v>300000</v>
      </c>
      <c r="D32" s="8">
        <v>300000</v>
      </c>
      <c r="E32" s="8"/>
      <c r="F32" s="8">
        <f>D32/(B32+C32)*100</f>
        <v>100</v>
      </c>
      <c r="G32" s="32" t="s">
        <v>19</v>
      </c>
      <c r="H32" s="4"/>
      <c r="I32" s="5"/>
      <c r="J32" s="6"/>
    </row>
    <row r="33" spans="1:10" x14ac:dyDescent="0.2">
      <c r="A33" s="10" t="s">
        <v>44</v>
      </c>
      <c r="B33" s="8">
        <v>2223683</v>
      </c>
      <c r="C33" s="8"/>
      <c r="D33" s="8">
        <v>2223683</v>
      </c>
      <c r="E33" s="8"/>
      <c r="F33" s="8">
        <f>D33/(B33+C33)*100</f>
        <v>100</v>
      </c>
      <c r="G33" s="32" t="s">
        <v>19</v>
      </c>
      <c r="H33" s="4"/>
      <c r="I33" s="5"/>
      <c r="J33" s="6"/>
    </row>
    <row r="34" spans="1:10" x14ac:dyDescent="0.2">
      <c r="A34" s="11" t="s">
        <v>45</v>
      </c>
      <c r="B34" s="3"/>
      <c r="C34" s="3">
        <f>C35</f>
        <v>0</v>
      </c>
      <c r="D34" s="3">
        <f>SUM(D35:D36)</f>
        <v>74926.880000000005</v>
      </c>
      <c r="E34" s="3">
        <f t="shared" si="0"/>
        <v>-74926.880000000005</v>
      </c>
      <c r="F34" s="3"/>
      <c r="G34" s="32" t="s">
        <v>19</v>
      </c>
      <c r="H34" s="4"/>
      <c r="I34" s="5"/>
      <c r="J34" s="6"/>
    </row>
    <row r="35" spans="1:10" x14ac:dyDescent="0.2">
      <c r="A35" s="10" t="s">
        <v>46</v>
      </c>
      <c r="B35" s="8"/>
      <c r="C35" s="8"/>
      <c r="D35" s="8">
        <v>76273.990000000005</v>
      </c>
      <c r="E35" s="8">
        <f t="shared" si="0"/>
        <v>-76273.990000000005</v>
      </c>
      <c r="F35" s="8"/>
      <c r="G35" s="32" t="s">
        <v>19</v>
      </c>
      <c r="H35" s="4"/>
      <c r="I35" s="5"/>
      <c r="J35" s="6"/>
    </row>
    <row r="36" spans="1:10" x14ac:dyDescent="0.2">
      <c r="A36" s="10" t="s">
        <v>47</v>
      </c>
      <c r="B36" s="8"/>
      <c r="C36" s="8"/>
      <c r="D36" s="8">
        <v>-1347.11</v>
      </c>
      <c r="E36" s="8">
        <f t="shared" si="0"/>
        <v>1347.11</v>
      </c>
      <c r="F36" s="8"/>
      <c r="G36" s="32" t="s">
        <v>19</v>
      </c>
      <c r="H36" s="4"/>
      <c r="I36" s="5"/>
      <c r="J36" s="6"/>
    </row>
    <row r="37" spans="1:10" x14ac:dyDescent="0.2">
      <c r="A37" s="2" t="s">
        <v>48</v>
      </c>
      <c r="B37" s="3">
        <f>B31+B34</f>
        <v>2223683</v>
      </c>
      <c r="C37" s="3">
        <f>C31+C34</f>
        <v>300000</v>
      </c>
      <c r="D37" s="3">
        <f>D31+D34</f>
        <v>2598609.88</v>
      </c>
      <c r="E37" s="3">
        <f t="shared" si="0"/>
        <v>-74926.879999999888</v>
      </c>
      <c r="F37" s="3">
        <f>D37/(B37+C37)*100</f>
        <v>102.96894974527306</v>
      </c>
      <c r="G37" s="32" t="s">
        <v>19</v>
      </c>
      <c r="H37" s="4"/>
      <c r="I37" s="5"/>
      <c r="J37" s="6"/>
    </row>
    <row r="38" spans="1:10" x14ac:dyDescent="0.2">
      <c r="A38" s="2" t="s">
        <v>49</v>
      </c>
      <c r="B38" s="3">
        <f>B37+B30+B23</f>
        <v>41244.330000000075</v>
      </c>
      <c r="C38" s="3">
        <f>C37+C30+C23</f>
        <v>0</v>
      </c>
      <c r="D38" s="3">
        <f>D37+D30+D23</f>
        <v>691300.88999999943</v>
      </c>
      <c r="E38" s="3">
        <f t="shared" si="0"/>
        <v>-650056.55999999936</v>
      </c>
      <c r="F38" s="3">
        <f>D38/(B38+C38)*100</f>
        <v>1676.1113345761664</v>
      </c>
      <c r="G38" s="32" t="s">
        <v>19</v>
      </c>
      <c r="H38" s="5"/>
      <c r="I38" s="5"/>
      <c r="J38" s="6"/>
    </row>
    <row r="39" spans="1:10" x14ac:dyDescent="0.2">
      <c r="A39" s="9" t="s">
        <v>50</v>
      </c>
      <c r="B39" s="8">
        <v>1129214.26</v>
      </c>
      <c r="C39" s="8"/>
      <c r="D39" s="8">
        <v>1428673.16</v>
      </c>
      <c r="E39" s="8">
        <f t="shared" si="0"/>
        <v>-299458.89999999991</v>
      </c>
      <c r="F39" s="8">
        <f>D39/(B39+C39)*100</f>
        <v>126.51922762647365</v>
      </c>
      <c r="G39" s="32" t="s">
        <v>19</v>
      </c>
      <c r="H39" s="5"/>
      <c r="I39" s="5"/>
      <c r="J39" s="6"/>
    </row>
    <row r="40" spans="1:10" x14ac:dyDescent="0.2">
      <c r="A40" s="9" t="s">
        <v>51</v>
      </c>
      <c r="B40" s="8">
        <v>1170458.5900000001</v>
      </c>
      <c r="C40" s="8"/>
      <c r="D40" s="8">
        <v>2119974.0499999998</v>
      </c>
      <c r="E40" s="8">
        <f t="shared" si="0"/>
        <v>-949515.45999999973</v>
      </c>
      <c r="F40" s="8">
        <f>D40/(B40+C40)*100</f>
        <v>181.12337062689247</v>
      </c>
      <c r="G40" s="32" t="s">
        <v>19</v>
      </c>
      <c r="H40" s="5"/>
      <c r="I40" s="5"/>
      <c r="J40" s="6"/>
    </row>
    <row r="41" spans="1:10" x14ac:dyDescent="0.2">
      <c r="A41" s="41"/>
      <c r="B41" s="42"/>
      <c r="C41" s="42"/>
      <c r="D41" s="42"/>
      <c r="E41" s="42"/>
      <c r="F41" s="42"/>
      <c r="G41" s="42"/>
      <c r="H41" s="42"/>
      <c r="I41" s="42"/>
      <c r="J41" s="30"/>
    </row>
    <row r="42" spans="1:10" x14ac:dyDescent="0.2">
      <c r="A42" s="41" t="s">
        <v>52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">
      <c r="A43" s="41" t="s">
        <v>53</v>
      </c>
      <c r="B43" s="40"/>
      <c r="C43" s="40"/>
      <c r="D43" s="40"/>
      <c r="E43" s="40"/>
      <c r="F43" s="40"/>
      <c r="G43" s="40"/>
      <c r="H43" s="40"/>
      <c r="I43" s="40"/>
      <c r="J43" s="40"/>
    </row>
    <row r="44" spans="1:10" x14ac:dyDescent="0.2">
      <c r="A44" s="41" t="s">
        <v>54</v>
      </c>
      <c r="B44" s="41"/>
      <c r="C44" s="42"/>
      <c r="D44" s="42"/>
      <c r="E44" s="42"/>
      <c r="F44" s="42"/>
      <c r="G44" s="42"/>
      <c r="H44" s="42"/>
      <c r="I44" s="42"/>
      <c r="J44" s="42"/>
    </row>
    <row r="45" spans="1:10" x14ac:dyDescent="0.2">
      <c r="A45" s="41" t="s">
        <v>55</v>
      </c>
      <c r="B45" s="42"/>
      <c r="C45" s="42"/>
      <c r="D45" s="42"/>
      <c r="E45" s="42"/>
      <c r="F45" s="42"/>
      <c r="G45" s="42"/>
      <c r="H45" s="42"/>
      <c r="I45" s="42"/>
      <c r="J45" s="30"/>
    </row>
    <row r="46" spans="1:10" x14ac:dyDescent="0.2">
      <c r="A46" s="41" t="s">
        <v>65</v>
      </c>
      <c r="B46" s="42"/>
      <c r="C46" s="42"/>
      <c r="D46" s="42"/>
      <c r="E46" s="42"/>
      <c r="F46" s="42"/>
      <c r="G46" s="42"/>
      <c r="H46" s="42"/>
      <c r="I46" s="42"/>
      <c r="J46" s="30"/>
    </row>
    <row r="47" spans="1:10" x14ac:dyDescent="0.2">
      <c r="A47" s="40" t="s">
        <v>56</v>
      </c>
      <c r="B47" s="40"/>
      <c r="C47" s="40"/>
      <c r="D47" s="40"/>
      <c r="E47" s="40"/>
      <c r="F47" s="40"/>
      <c r="G47" s="40"/>
      <c r="H47" s="40"/>
      <c r="I47" s="40"/>
      <c r="J47" s="30"/>
    </row>
  </sheetData>
  <mergeCells count="16">
    <mergeCell ref="A41:I41"/>
    <mergeCell ref="A42:J42"/>
    <mergeCell ref="A1:J1"/>
    <mergeCell ref="I3:J3"/>
    <mergeCell ref="C4:C5"/>
    <mergeCell ref="D4:D5"/>
    <mergeCell ref="E4:E5"/>
    <mergeCell ref="F4:F6"/>
    <mergeCell ref="G4:G6"/>
    <mergeCell ref="H4:H6"/>
    <mergeCell ref="I4:J6"/>
    <mergeCell ref="A43:J43"/>
    <mergeCell ref="A44:J44"/>
    <mergeCell ref="A45:I45"/>
    <mergeCell ref="A46:I46"/>
    <mergeCell ref="A47:I47"/>
  </mergeCells>
  <pageMargins left="1.1023622047244095" right="0.70866141732283472" top="1.3385826771653544" bottom="0.74803149606299213" header="0.31496062992125984" footer="0.31496062992125984"/>
  <pageSetup paperSize="9" scale="76" orientation="landscape" r:id="rId1"/>
  <headerFooter>
    <oddHeader>&amp;L&amp;G&amp;R&amp;G</oddHeader>
    <oddFooter>&amp;RPägina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A5F6-D446-9942-9356-4BDDE1FBD2D5}">
  <sheetPr>
    <pageSetUpPr fitToPage="1"/>
  </sheetPr>
  <dimension ref="A1:J46"/>
  <sheetViews>
    <sheetView topLeftCell="A19" zoomScale="145" zoomScaleNormal="145" workbookViewId="0">
      <selection activeCell="A45" sqref="A45:I45"/>
    </sheetView>
  </sheetViews>
  <sheetFormatPr baseColWidth="10" defaultColWidth="9.140625" defaultRowHeight="12.75" x14ac:dyDescent="0.2"/>
  <cols>
    <col min="1" max="1" width="41.85546875" style="26" bestFit="1" customWidth="1"/>
    <col min="2" max="2" width="16.42578125" style="26" customWidth="1"/>
    <col min="3" max="3" width="10.28515625" style="26" customWidth="1"/>
    <col min="4" max="4" width="13.140625" style="26" bestFit="1" customWidth="1"/>
    <col min="5" max="5" width="13" style="26" customWidth="1"/>
    <col min="6" max="6" width="17.7109375" style="26" customWidth="1"/>
    <col min="7" max="7" width="13.42578125" style="14" customWidth="1"/>
    <col min="8" max="8" width="12.140625" style="26" customWidth="1"/>
    <col min="9" max="10" width="9.140625" style="26"/>
    <col min="11" max="16384" width="9.140625" style="1"/>
  </cols>
  <sheetData>
    <row r="1" spans="1:10" ht="15.75" thickBo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">
      <c r="A2" s="17" t="s">
        <v>57</v>
      </c>
      <c r="B2" s="18"/>
      <c r="C2" s="18"/>
      <c r="D2" s="18"/>
      <c r="E2" s="18"/>
      <c r="F2" s="18"/>
      <c r="G2" s="12"/>
      <c r="H2" s="18"/>
      <c r="I2" s="18"/>
      <c r="J2" s="18"/>
    </row>
    <row r="3" spans="1:10" x14ac:dyDescent="0.2">
      <c r="A3" s="17"/>
      <c r="B3" s="18"/>
      <c r="C3" s="18"/>
      <c r="D3" s="18"/>
      <c r="E3" s="18"/>
      <c r="F3" s="18"/>
      <c r="G3" s="12"/>
      <c r="H3" s="18"/>
      <c r="I3" s="46" t="s">
        <v>2</v>
      </c>
      <c r="J3" s="47"/>
    </row>
    <row r="4" spans="1:10" x14ac:dyDescent="0.2">
      <c r="A4" s="31" t="s">
        <v>3</v>
      </c>
      <c r="B4" s="31" t="s">
        <v>4</v>
      </c>
      <c r="C4" s="48" t="s">
        <v>5</v>
      </c>
      <c r="D4" s="50" t="s">
        <v>6</v>
      </c>
      <c r="E4" s="48" t="s">
        <v>7</v>
      </c>
      <c r="F4" s="48" t="s">
        <v>8</v>
      </c>
      <c r="G4" s="48" t="s">
        <v>9</v>
      </c>
      <c r="H4" s="48" t="s">
        <v>10</v>
      </c>
      <c r="I4" s="56" t="s">
        <v>11</v>
      </c>
      <c r="J4" s="57"/>
    </row>
    <row r="5" spans="1:10" x14ac:dyDescent="0.2">
      <c r="A5" s="15" t="s">
        <v>12</v>
      </c>
      <c r="B5" s="15" t="s">
        <v>13</v>
      </c>
      <c r="C5" s="49"/>
      <c r="D5" s="51"/>
      <c r="E5" s="52"/>
      <c r="F5" s="53"/>
      <c r="G5" s="49"/>
      <c r="H5" s="49"/>
      <c r="I5" s="58"/>
      <c r="J5" s="59"/>
    </row>
    <row r="6" spans="1:10" x14ac:dyDescent="0.2">
      <c r="A6" s="19"/>
      <c r="B6" s="16" t="s">
        <v>14</v>
      </c>
      <c r="C6" s="16" t="s">
        <v>15</v>
      </c>
      <c r="D6" s="16" t="s">
        <v>16</v>
      </c>
      <c r="E6" s="16" t="s">
        <v>17</v>
      </c>
      <c r="F6" s="54"/>
      <c r="G6" s="55"/>
      <c r="H6" s="55"/>
      <c r="I6" s="60"/>
      <c r="J6" s="61"/>
    </row>
    <row r="7" spans="1:10" x14ac:dyDescent="0.2">
      <c r="A7" s="2" t="s">
        <v>18</v>
      </c>
      <c r="B7" s="3">
        <v>-2165867</v>
      </c>
      <c r="C7" s="3"/>
      <c r="D7" s="3">
        <v>-2165867</v>
      </c>
      <c r="E7" s="3">
        <f t="shared" ref="E7:E39" si="0">B7+C7-D7</f>
        <v>0</v>
      </c>
      <c r="F7" s="3">
        <f>D7/(B7+C7)*100</f>
        <v>100</v>
      </c>
      <c r="G7" s="32" t="s">
        <v>19</v>
      </c>
      <c r="H7" s="4"/>
      <c r="I7" s="5"/>
      <c r="J7" s="6"/>
    </row>
    <row r="8" spans="1:10" x14ac:dyDescent="0.2">
      <c r="A8" s="2" t="s">
        <v>20</v>
      </c>
      <c r="B8" s="3">
        <f>SUM(B9:B14)</f>
        <v>41934.919999999991</v>
      </c>
      <c r="C8" s="3">
        <f>SUM(C9:C13)</f>
        <v>0</v>
      </c>
      <c r="D8" s="3">
        <f>SUM(D9:D14)</f>
        <v>40397.199999999997</v>
      </c>
      <c r="E8" s="3">
        <f t="shared" si="0"/>
        <v>1537.7199999999939</v>
      </c>
      <c r="F8" s="3">
        <f>D8/(B8+C8)*100</f>
        <v>96.333079924797772</v>
      </c>
      <c r="G8" s="32" t="s">
        <v>19</v>
      </c>
      <c r="H8" s="4"/>
      <c r="I8" s="5"/>
      <c r="J8" s="6"/>
    </row>
    <row r="9" spans="1:10" x14ac:dyDescent="0.2">
      <c r="A9" s="7" t="s">
        <v>21</v>
      </c>
      <c r="B9" s="8">
        <v>71122.12</v>
      </c>
      <c r="C9" s="8"/>
      <c r="D9" s="8">
        <v>68512.44</v>
      </c>
      <c r="E9" s="8">
        <f t="shared" si="0"/>
        <v>2609.679999999993</v>
      </c>
      <c r="F9" s="8">
        <f>D9/(B9+C9)*100</f>
        <v>96.330705552646648</v>
      </c>
      <c r="G9" s="32" t="s">
        <v>19</v>
      </c>
      <c r="H9" s="4"/>
      <c r="I9" s="5"/>
      <c r="J9" s="6"/>
    </row>
    <row r="10" spans="1:10" x14ac:dyDescent="0.2">
      <c r="A10" s="7" t="s">
        <v>22</v>
      </c>
      <c r="B10" s="8"/>
      <c r="C10" s="8"/>
      <c r="D10" s="8"/>
      <c r="E10" s="8"/>
      <c r="F10" s="8"/>
      <c r="G10" s="32"/>
      <c r="H10" s="4"/>
      <c r="I10" s="5"/>
      <c r="J10" s="6"/>
    </row>
    <row r="11" spans="1:10" x14ac:dyDescent="0.2">
      <c r="A11" s="7" t="s">
        <v>23</v>
      </c>
      <c r="B11" s="8"/>
      <c r="C11" s="8"/>
      <c r="D11" s="8"/>
      <c r="E11" s="8"/>
      <c r="F11" s="8"/>
      <c r="G11" s="32"/>
      <c r="H11" s="4"/>
      <c r="I11" s="5"/>
      <c r="J11" s="6"/>
    </row>
    <row r="12" spans="1:10" x14ac:dyDescent="0.2">
      <c r="A12" s="7" t="s">
        <v>24</v>
      </c>
      <c r="B12" s="8">
        <v>-28729.27</v>
      </c>
      <c r="C12" s="8"/>
      <c r="D12" s="8">
        <v>-27963.58</v>
      </c>
      <c r="E12" s="8">
        <f t="shared" si="0"/>
        <v>-765.68999999999869</v>
      </c>
      <c r="F12" s="8">
        <f>D12/(B12+C12)*100</f>
        <v>97.33480871598897</v>
      </c>
      <c r="G12" s="32" t="s">
        <v>19</v>
      </c>
      <c r="H12" s="4"/>
      <c r="I12" s="5"/>
      <c r="J12" s="6"/>
    </row>
    <row r="13" spans="1:10" x14ac:dyDescent="0.2">
      <c r="A13" s="9" t="s">
        <v>25</v>
      </c>
      <c r="B13" s="8">
        <v>-457.93</v>
      </c>
      <c r="C13" s="8"/>
      <c r="D13" s="8">
        <v>-151.66</v>
      </c>
      <c r="E13" s="8">
        <f t="shared" si="0"/>
        <v>-306.27</v>
      </c>
      <c r="F13" s="8">
        <f>D13/(B13+C13)*100</f>
        <v>33.118598912497546</v>
      </c>
      <c r="G13" s="32" t="s">
        <v>19</v>
      </c>
      <c r="H13" s="4"/>
      <c r="I13" s="5"/>
      <c r="J13" s="6"/>
    </row>
    <row r="14" spans="1:10" x14ac:dyDescent="0.2">
      <c r="A14" s="9" t="s">
        <v>26</v>
      </c>
      <c r="B14" s="8"/>
      <c r="C14" s="8"/>
      <c r="D14" s="8"/>
      <c r="E14" s="8"/>
      <c r="F14" s="8"/>
      <c r="G14" s="32"/>
      <c r="H14" s="4"/>
      <c r="I14" s="5"/>
      <c r="J14" s="6"/>
    </row>
    <row r="15" spans="1:10" x14ac:dyDescent="0.2">
      <c r="A15" s="2" t="s">
        <v>27</v>
      </c>
      <c r="B15" s="3">
        <f>SUM(B16:B19)</f>
        <v>0</v>
      </c>
      <c r="C15" s="3">
        <f>SUM(C16:C19)</f>
        <v>0</v>
      </c>
      <c r="D15" s="3">
        <f>SUM(D16:D19)</f>
        <v>-216417.72000000003</v>
      </c>
      <c r="E15" s="3">
        <f t="shared" si="0"/>
        <v>216417.72000000003</v>
      </c>
      <c r="F15" s="3"/>
      <c r="G15" s="32" t="s">
        <v>19</v>
      </c>
      <c r="H15" s="4"/>
      <c r="I15" s="5"/>
      <c r="J15" s="6"/>
    </row>
    <row r="16" spans="1:10" x14ac:dyDescent="0.2">
      <c r="A16" s="10" t="s">
        <v>28</v>
      </c>
      <c r="B16" s="8"/>
      <c r="C16" s="8"/>
      <c r="D16" s="8">
        <v>762831.86</v>
      </c>
      <c r="E16" s="8">
        <f t="shared" si="0"/>
        <v>-762831.86</v>
      </c>
      <c r="F16" s="8"/>
      <c r="G16" s="32" t="s">
        <v>19</v>
      </c>
      <c r="H16" s="4"/>
      <c r="I16" s="5"/>
      <c r="J16" s="6"/>
    </row>
    <row r="17" spans="1:10" x14ac:dyDescent="0.2">
      <c r="A17" s="10" t="s">
        <v>29</v>
      </c>
      <c r="B17" s="8"/>
      <c r="C17" s="8"/>
      <c r="D17" s="8">
        <v>-44.79</v>
      </c>
      <c r="E17" s="8">
        <f t="shared" si="0"/>
        <v>44.79</v>
      </c>
      <c r="F17" s="8"/>
      <c r="G17" s="32" t="s">
        <v>19</v>
      </c>
      <c r="H17" s="4"/>
      <c r="I17" s="5"/>
      <c r="J17" s="6"/>
    </row>
    <row r="18" spans="1:10" x14ac:dyDescent="0.2">
      <c r="A18" s="10" t="s">
        <v>30</v>
      </c>
      <c r="B18" s="8"/>
      <c r="C18" s="8"/>
      <c r="D18" s="8">
        <v>-1007746.85</v>
      </c>
      <c r="E18" s="8">
        <f t="shared" si="0"/>
        <v>1007746.85</v>
      </c>
      <c r="F18" s="8"/>
      <c r="G18" s="32" t="s">
        <v>19</v>
      </c>
      <c r="H18" s="4"/>
      <c r="I18" s="5"/>
      <c r="J18" s="6"/>
    </row>
    <row r="19" spans="1:10" x14ac:dyDescent="0.2">
      <c r="A19" s="10" t="s">
        <v>31</v>
      </c>
      <c r="B19" s="8"/>
      <c r="C19" s="8"/>
      <c r="D19" s="8">
        <v>28542.06</v>
      </c>
      <c r="E19" s="8">
        <f t="shared" si="0"/>
        <v>-28542.06</v>
      </c>
      <c r="F19" s="8"/>
      <c r="G19" s="32" t="s">
        <v>19</v>
      </c>
      <c r="H19" s="4"/>
      <c r="I19" s="5"/>
      <c r="J19" s="6"/>
    </row>
    <row r="20" spans="1:10" x14ac:dyDescent="0.2">
      <c r="A20" s="11" t="s">
        <v>32</v>
      </c>
      <c r="B20" s="3">
        <f>SUM(B21:B22)</f>
        <v>457.93</v>
      </c>
      <c r="C20" s="3">
        <f>C22</f>
        <v>0</v>
      </c>
      <c r="D20" s="3">
        <f>SUM(D21:D22)</f>
        <v>151.66</v>
      </c>
      <c r="E20" s="3">
        <f t="shared" si="0"/>
        <v>306.27</v>
      </c>
      <c r="F20" s="3">
        <f>D20/(B20+C20)*100</f>
        <v>33.118598912497546</v>
      </c>
      <c r="G20" s="32" t="s">
        <v>19</v>
      </c>
      <c r="H20" s="4"/>
      <c r="I20" s="5"/>
      <c r="J20" s="6"/>
    </row>
    <row r="21" spans="1:10" x14ac:dyDescent="0.2">
      <c r="A21" s="10" t="s">
        <v>33</v>
      </c>
      <c r="B21" s="3"/>
      <c r="C21" s="3"/>
      <c r="D21" s="8"/>
      <c r="E21" s="8"/>
      <c r="F21" s="3"/>
      <c r="G21" s="32"/>
      <c r="H21" s="4"/>
      <c r="I21" s="5"/>
      <c r="J21" s="6"/>
    </row>
    <row r="22" spans="1:10" x14ac:dyDescent="0.2">
      <c r="A22" s="9" t="s">
        <v>34</v>
      </c>
      <c r="B22" s="8">
        <v>457.93</v>
      </c>
      <c r="C22" s="8"/>
      <c r="D22" s="8">
        <v>151.66</v>
      </c>
      <c r="E22" s="8">
        <f t="shared" si="0"/>
        <v>306.27</v>
      </c>
      <c r="F22" s="8">
        <f>D22/(B22+C22)*100</f>
        <v>33.118598912497546</v>
      </c>
      <c r="G22" s="32" t="s">
        <v>19</v>
      </c>
      <c r="H22" s="5"/>
      <c r="I22" s="5"/>
      <c r="J22" s="6"/>
    </row>
    <row r="23" spans="1:10" x14ac:dyDescent="0.2">
      <c r="A23" s="2" t="s">
        <v>35</v>
      </c>
      <c r="B23" s="3">
        <f>B20+B15+B8+B7</f>
        <v>-2123474.15</v>
      </c>
      <c r="C23" s="3">
        <f>C20+C15+C8+C7</f>
        <v>0</v>
      </c>
      <c r="D23" s="3">
        <f>D20+D15+D8+D7</f>
        <v>-2341735.86</v>
      </c>
      <c r="E23" s="3">
        <f t="shared" si="0"/>
        <v>218261.70999999996</v>
      </c>
      <c r="F23" s="3">
        <f>D23/(B23+C23)*100</f>
        <v>110.27851975499678</v>
      </c>
      <c r="G23" s="32" t="s">
        <v>19</v>
      </c>
      <c r="H23" s="5"/>
      <c r="I23" s="5"/>
      <c r="J23" s="6"/>
    </row>
    <row r="24" spans="1:10" x14ac:dyDescent="0.2">
      <c r="A24" s="11" t="s">
        <v>36</v>
      </c>
      <c r="B24" s="3">
        <f>SUM(B25:B27)</f>
        <v>-63812</v>
      </c>
      <c r="C24" s="3">
        <f>SUM(C25:C27)</f>
        <v>0</v>
      </c>
      <c r="D24" s="3">
        <f>SUM(D25:D27)</f>
        <v>-27771.89</v>
      </c>
      <c r="E24" s="3">
        <f t="shared" si="0"/>
        <v>-36040.11</v>
      </c>
      <c r="F24" s="3">
        <f>D24/(B24+C24)*100</f>
        <v>43.521422303015108</v>
      </c>
      <c r="G24" s="32" t="s">
        <v>19</v>
      </c>
      <c r="H24" s="4"/>
      <c r="I24" s="5"/>
      <c r="J24" s="6"/>
    </row>
    <row r="25" spans="1:10" x14ac:dyDescent="0.2">
      <c r="A25" s="10" t="s">
        <v>37</v>
      </c>
      <c r="B25" s="8">
        <v>-50000</v>
      </c>
      <c r="C25" s="8"/>
      <c r="D25" s="8">
        <v>-18235.98</v>
      </c>
      <c r="E25" s="8">
        <f t="shared" si="0"/>
        <v>-31764.02</v>
      </c>
      <c r="F25" s="8">
        <f>D25/(B25+C25)*100</f>
        <v>36.471959999999996</v>
      </c>
      <c r="G25" s="32" t="s">
        <v>19</v>
      </c>
      <c r="H25" s="4"/>
      <c r="I25" s="5"/>
      <c r="J25" s="6"/>
    </row>
    <row r="26" spans="1:10" x14ac:dyDescent="0.2">
      <c r="A26" s="10" t="s">
        <v>38</v>
      </c>
      <c r="B26" s="8">
        <v>-13812</v>
      </c>
      <c r="C26" s="8"/>
      <c r="D26" s="8">
        <v>-9535.91</v>
      </c>
      <c r="E26" s="8">
        <f t="shared" si="0"/>
        <v>-4276.09</v>
      </c>
      <c r="F26" s="8">
        <f>D26/(B26+C26)*100</f>
        <v>69.040761656530549</v>
      </c>
      <c r="G26" s="32" t="s">
        <v>19</v>
      </c>
      <c r="H26" s="4"/>
      <c r="I26" s="5"/>
      <c r="J26" s="6"/>
    </row>
    <row r="27" spans="1:10" x14ac:dyDescent="0.2">
      <c r="A27" s="10" t="s">
        <v>39</v>
      </c>
      <c r="B27" s="8"/>
      <c r="C27" s="8"/>
      <c r="D27" s="8"/>
      <c r="E27" s="8"/>
      <c r="F27" s="8"/>
      <c r="G27" s="32"/>
      <c r="H27" s="4"/>
      <c r="I27" s="5"/>
      <c r="J27" s="6"/>
    </row>
    <row r="28" spans="1:10" x14ac:dyDescent="0.2">
      <c r="A28" s="11" t="s">
        <v>40</v>
      </c>
      <c r="B28" s="3"/>
      <c r="C28" s="3"/>
      <c r="D28" s="3"/>
      <c r="E28" s="3"/>
      <c r="F28" s="8"/>
      <c r="G28" s="32"/>
      <c r="H28" s="4"/>
      <c r="I28" s="5"/>
      <c r="J28" s="6"/>
    </row>
    <row r="29" spans="1:10" x14ac:dyDescent="0.2">
      <c r="A29" s="10" t="s">
        <v>39</v>
      </c>
      <c r="B29" s="8"/>
      <c r="C29" s="8"/>
      <c r="D29" s="8"/>
      <c r="E29" s="8"/>
      <c r="F29" s="8"/>
      <c r="G29" s="32"/>
      <c r="H29" s="4"/>
      <c r="I29" s="5"/>
      <c r="J29" s="6"/>
    </row>
    <row r="30" spans="1:10" x14ac:dyDescent="0.2">
      <c r="A30" s="11" t="s">
        <v>41</v>
      </c>
      <c r="B30" s="3">
        <f>B28+B24</f>
        <v>-63812</v>
      </c>
      <c r="C30" s="3">
        <f>C28+C24</f>
        <v>0</v>
      </c>
      <c r="D30" s="3">
        <f>D28+D24</f>
        <v>-27771.89</v>
      </c>
      <c r="E30" s="3">
        <f t="shared" si="0"/>
        <v>-36040.11</v>
      </c>
      <c r="F30" s="3">
        <f>D30/(B30+C30)*100</f>
        <v>43.521422303015108</v>
      </c>
      <c r="G30" s="32" t="s">
        <v>19</v>
      </c>
      <c r="H30" s="4"/>
      <c r="I30" s="5"/>
      <c r="J30" s="6"/>
    </row>
    <row r="31" spans="1:10" x14ac:dyDescent="0.2">
      <c r="A31" s="11" t="s">
        <v>42</v>
      </c>
      <c r="B31" s="3">
        <f>B32</f>
        <v>2165867</v>
      </c>
      <c r="C31" s="3"/>
      <c r="D31" s="3">
        <f>D32</f>
        <v>2165867</v>
      </c>
      <c r="E31" s="3">
        <f t="shared" si="0"/>
        <v>0</v>
      </c>
      <c r="F31" s="3">
        <f>D31/(B31+C31)*100</f>
        <v>100</v>
      </c>
      <c r="G31" s="32" t="s">
        <v>19</v>
      </c>
      <c r="H31" s="4"/>
      <c r="I31" s="5"/>
      <c r="J31" s="6"/>
    </row>
    <row r="32" spans="1:10" x14ac:dyDescent="0.2">
      <c r="A32" s="10" t="s">
        <v>44</v>
      </c>
      <c r="B32" s="8">
        <v>2165867</v>
      </c>
      <c r="C32" s="8"/>
      <c r="D32" s="8">
        <v>2165867</v>
      </c>
      <c r="E32" s="8">
        <f t="shared" si="0"/>
        <v>0</v>
      </c>
      <c r="F32" s="8">
        <f>D32/(B32+C32)*100</f>
        <v>100</v>
      </c>
      <c r="G32" s="32" t="s">
        <v>19</v>
      </c>
      <c r="H32" s="4"/>
      <c r="I32" s="5"/>
      <c r="J32" s="6"/>
    </row>
    <row r="33" spans="1:10" x14ac:dyDescent="0.2">
      <c r="A33" s="11" t="s">
        <v>45</v>
      </c>
      <c r="B33" s="3"/>
      <c r="C33" s="3">
        <f>C34</f>
        <v>0</v>
      </c>
      <c r="D33" s="3">
        <f>SUM(D34:D35)</f>
        <v>-15498.77</v>
      </c>
      <c r="E33" s="3">
        <f t="shared" si="0"/>
        <v>15498.77</v>
      </c>
      <c r="F33" s="3"/>
      <c r="G33" s="32"/>
      <c r="H33" s="4"/>
      <c r="I33" s="5"/>
      <c r="J33" s="6"/>
    </row>
    <row r="34" spans="1:10" x14ac:dyDescent="0.2">
      <c r="A34" s="10" t="s">
        <v>47</v>
      </c>
      <c r="B34" s="8"/>
      <c r="C34" s="8"/>
      <c r="D34" s="8"/>
      <c r="E34" s="8"/>
      <c r="F34" s="8"/>
      <c r="G34" s="32"/>
      <c r="H34" s="4"/>
      <c r="I34" s="5"/>
      <c r="J34" s="6"/>
    </row>
    <row r="35" spans="1:10" x14ac:dyDescent="0.2">
      <c r="A35" s="10" t="s">
        <v>46</v>
      </c>
      <c r="B35" s="8"/>
      <c r="C35" s="8"/>
      <c r="D35" s="8">
        <v>-15498.77</v>
      </c>
      <c r="E35" s="8">
        <f t="shared" si="0"/>
        <v>15498.77</v>
      </c>
      <c r="F35" s="8"/>
      <c r="G35" s="32"/>
      <c r="H35" s="4"/>
      <c r="I35" s="5"/>
      <c r="J35" s="6"/>
    </row>
    <row r="36" spans="1:10" x14ac:dyDescent="0.2">
      <c r="A36" s="2" t="s">
        <v>48</v>
      </c>
      <c r="B36" s="3">
        <f>B31+B33</f>
        <v>2165867</v>
      </c>
      <c r="C36" s="3">
        <f>C31+C33</f>
        <v>0</v>
      </c>
      <c r="D36" s="3">
        <f>D31+D33</f>
        <v>2150368.23</v>
      </c>
      <c r="E36" s="3">
        <f t="shared" si="0"/>
        <v>15498.770000000019</v>
      </c>
      <c r="F36" s="3">
        <f>D36/(B36+C36)*100</f>
        <v>99.284408045369361</v>
      </c>
      <c r="G36" s="32" t="s">
        <v>19</v>
      </c>
      <c r="H36" s="4"/>
      <c r="I36" s="5"/>
      <c r="J36" s="6"/>
    </row>
    <row r="37" spans="1:10" x14ac:dyDescent="0.2">
      <c r="A37" s="2" t="s">
        <v>49</v>
      </c>
      <c r="B37" s="3">
        <f>B36+B30+B23</f>
        <v>-21419.149999999907</v>
      </c>
      <c r="C37" s="3">
        <f>C36+C30+C23</f>
        <v>0</v>
      </c>
      <c r="D37" s="3">
        <f>D36+D30+D23</f>
        <v>-219139.52000000002</v>
      </c>
      <c r="E37" s="3">
        <f t="shared" si="0"/>
        <v>197720.37000000011</v>
      </c>
      <c r="F37" s="3">
        <f>D37/(B37+C37)*100</f>
        <v>1023.1009167030484</v>
      </c>
      <c r="G37" s="32" t="s">
        <v>19</v>
      </c>
      <c r="H37" s="5"/>
      <c r="I37" s="5"/>
      <c r="J37" s="6"/>
    </row>
    <row r="38" spans="1:10" x14ac:dyDescent="0.2">
      <c r="A38" s="9" t="s">
        <v>50</v>
      </c>
      <c r="B38" s="8">
        <v>200015.17</v>
      </c>
      <c r="C38" s="8"/>
      <c r="D38" s="8">
        <v>1647812.68</v>
      </c>
      <c r="E38" s="8">
        <f t="shared" si="0"/>
        <v>-1447797.51</v>
      </c>
      <c r="F38" s="8">
        <f>D38/(B38+C38)*100</f>
        <v>823.84385144386783</v>
      </c>
      <c r="G38" s="32" t="s">
        <v>19</v>
      </c>
      <c r="H38" s="5"/>
      <c r="I38" s="5"/>
      <c r="J38" s="6"/>
    </row>
    <row r="39" spans="1:10" x14ac:dyDescent="0.2">
      <c r="A39" s="9" t="s">
        <v>51</v>
      </c>
      <c r="B39" s="8">
        <v>178596.02</v>
      </c>
      <c r="C39" s="8"/>
      <c r="D39" s="8">
        <v>1428673.16</v>
      </c>
      <c r="E39" s="8">
        <f t="shared" si="0"/>
        <v>-1250077.1399999999</v>
      </c>
      <c r="F39" s="8">
        <f>D39/(B39+C39)*100</f>
        <v>799.94680732526967</v>
      </c>
      <c r="G39" s="32" t="s">
        <v>19</v>
      </c>
      <c r="H39" s="5"/>
      <c r="I39" s="5"/>
      <c r="J39" s="6"/>
    </row>
    <row r="40" spans="1:10" x14ac:dyDescent="0.2">
      <c r="A40" s="27"/>
      <c r="B40" s="28"/>
      <c r="C40" s="28"/>
      <c r="D40" s="28"/>
      <c r="E40" s="28"/>
      <c r="F40" s="28"/>
      <c r="G40" s="33"/>
      <c r="H40" s="29"/>
      <c r="I40" s="29"/>
      <c r="J40" s="29"/>
    </row>
    <row r="41" spans="1:10" x14ac:dyDescent="0.2">
      <c r="A41" s="41" t="s">
        <v>52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x14ac:dyDescent="0.2">
      <c r="A42" s="41" t="s">
        <v>53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">
      <c r="A43" s="41" t="s">
        <v>54</v>
      </c>
      <c r="B43" s="41"/>
      <c r="C43" s="42"/>
      <c r="D43" s="42"/>
      <c r="E43" s="42"/>
      <c r="F43" s="42"/>
      <c r="G43" s="42"/>
      <c r="H43" s="42"/>
      <c r="I43" s="42"/>
      <c r="J43" s="42"/>
    </row>
    <row r="44" spans="1:10" x14ac:dyDescent="0.2">
      <c r="A44" s="41" t="s">
        <v>55</v>
      </c>
      <c r="B44" s="42"/>
      <c r="C44" s="42"/>
      <c r="D44" s="42"/>
      <c r="E44" s="42"/>
      <c r="F44" s="42"/>
      <c r="G44" s="42"/>
      <c r="H44" s="42"/>
      <c r="I44" s="42"/>
      <c r="J44" s="30"/>
    </row>
    <row r="45" spans="1:10" x14ac:dyDescent="0.2">
      <c r="A45" s="41" t="s">
        <v>65</v>
      </c>
      <c r="B45" s="42"/>
      <c r="C45" s="42"/>
      <c r="D45" s="42"/>
      <c r="E45" s="42"/>
      <c r="F45" s="42"/>
      <c r="G45" s="42"/>
      <c r="H45" s="42"/>
      <c r="I45" s="42"/>
      <c r="J45" s="30"/>
    </row>
    <row r="46" spans="1:10" x14ac:dyDescent="0.2">
      <c r="A46" s="40" t="s">
        <v>56</v>
      </c>
      <c r="B46" s="40"/>
      <c r="C46" s="40"/>
      <c r="D46" s="40"/>
      <c r="E46" s="40"/>
      <c r="F46" s="40"/>
      <c r="G46" s="40"/>
      <c r="H46" s="40"/>
      <c r="I46" s="40"/>
      <c r="J46" s="30"/>
    </row>
  </sheetData>
  <mergeCells count="15">
    <mergeCell ref="A46:I46"/>
    <mergeCell ref="A1:J1"/>
    <mergeCell ref="I3:J3"/>
    <mergeCell ref="C4:C5"/>
    <mergeCell ref="D4:D5"/>
    <mergeCell ref="E4:E5"/>
    <mergeCell ref="F4:F6"/>
    <mergeCell ref="G4:G6"/>
    <mergeCell ref="H4:H6"/>
    <mergeCell ref="I4:J6"/>
    <mergeCell ref="A41:J41"/>
    <mergeCell ref="A42:J42"/>
    <mergeCell ref="A43:J43"/>
    <mergeCell ref="A44:I44"/>
    <mergeCell ref="A45:I45"/>
  </mergeCells>
  <pageMargins left="1.1023622047244095" right="0.70866141732283472" top="1.3385826771653544" bottom="0.74803149606299213" header="0.31496062992125984" footer="0.31496062992125984"/>
  <pageSetup paperSize="9" scale="52" orientation="portrait" r:id="rId1"/>
  <headerFooter>
    <oddHeader>&amp;L&amp;G&amp;R&amp;G</oddHeader>
    <oddFooter>&amp;RPägina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524C0-49D5-354D-B0B1-E61DA5ED04A0}">
  <sheetPr>
    <pageSetUpPr fitToPage="1"/>
  </sheetPr>
  <dimension ref="A1:J46"/>
  <sheetViews>
    <sheetView topLeftCell="A25" zoomScale="145" zoomScaleNormal="145" workbookViewId="0">
      <selection activeCell="A45" sqref="A45:I45"/>
    </sheetView>
  </sheetViews>
  <sheetFormatPr baseColWidth="10" defaultColWidth="9.140625" defaultRowHeight="12.75" x14ac:dyDescent="0.2"/>
  <cols>
    <col min="1" max="1" width="41.85546875" style="26" bestFit="1" customWidth="1"/>
    <col min="2" max="2" width="16.42578125" style="26" customWidth="1"/>
    <col min="3" max="3" width="10.28515625" style="26" customWidth="1"/>
    <col min="4" max="4" width="13" style="26" customWidth="1"/>
    <col min="5" max="5" width="13.28515625" style="26" customWidth="1"/>
    <col min="6" max="6" width="17.7109375" style="26" customWidth="1"/>
    <col min="7" max="7" width="13.42578125" style="14" customWidth="1"/>
    <col min="8" max="8" width="12.140625" style="26" customWidth="1"/>
    <col min="9" max="10" width="9.140625" style="26"/>
    <col min="11" max="16384" width="9.140625" style="1"/>
  </cols>
  <sheetData>
    <row r="1" spans="1:10" ht="15.75" thickBo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">
      <c r="A2" s="17" t="s">
        <v>58</v>
      </c>
      <c r="B2" s="18"/>
      <c r="C2" s="18"/>
      <c r="D2" s="18"/>
      <c r="E2" s="18"/>
      <c r="F2" s="18"/>
      <c r="G2" s="12"/>
      <c r="H2" s="18"/>
      <c r="I2" s="18"/>
      <c r="J2" s="18"/>
    </row>
    <row r="3" spans="1:10" x14ac:dyDescent="0.2">
      <c r="A3" s="17"/>
      <c r="B3" s="18"/>
      <c r="C3" s="18"/>
      <c r="D3" s="18"/>
      <c r="E3" s="18"/>
      <c r="F3" s="18"/>
      <c r="G3" s="12"/>
      <c r="H3" s="18"/>
      <c r="I3" s="46" t="s">
        <v>2</v>
      </c>
      <c r="J3" s="47"/>
    </row>
    <row r="4" spans="1:10" ht="14.1" customHeight="1" x14ac:dyDescent="0.2">
      <c r="A4" s="31" t="s">
        <v>3</v>
      </c>
      <c r="B4" s="31" t="s">
        <v>4</v>
      </c>
      <c r="C4" s="48" t="s">
        <v>5</v>
      </c>
      <c r="D4" s="50" t="s">
        <v>6</v>
      </c>
      <c r="E4" s="48" t="s">
        <v>7</v>
      </c>
      <c r="F4" s="48" t="s">
        <v>8</v>
      </c>
      <c r="G4" s="48" t="s">
        <v>9</v>
      </c>
      <c r="H4" s="48" t="s">
        <v>10</v>
      </c>
      <c r="I4" s="56" t="s">
        <v>11</v>
      </c>
      <c r="J4" s="57"/>
    </row>
    <row r="5" spans="1:10" x14ac:dyDescent="0.2">
      <c r="A5" s="15" t="s">
        <v>12</v>
      </c>
      <c r="B5" s="15" t="s">
        <v>13</v>
      </c>
      <c r="C5" s="49"/>
      <c r="D5" s="51"/>
      <c r="E5" s="52"/>
      <c r="F5" s="53"/>
      <c r="G5" s="49"/>
      <c r="H5" s="49"/>
      <c r="I5" s="58"/>
      <c r="J5" s="59"/>
    </row>
    <row r="6" spans="1:10" x14ac:dyDescent="0.2">
      <c r="A6" s="19"/>
      <c r="B6" s="16" t="s">
        <v>14</v>
      </c>
      <c r="C6" s="16" t="s">
        <v>15</v>
      </c>
      <c r="D6" s="16" t="s">
        <v>16</v>
      </c>
      <c r="E6" s="16" t="s">
        <v>17</v>
      </c>
      <c r="F6" s="54"/>
      <c r="G6" s="55"/>
      <c r="H6" s="55"/>
      <c r="I6" s="60"/>
      <c r="J6" s="61"/>
    </row>
    <row r="7" spans="1:10" x14ac:dyDescent="0.2">
      <c r="A7" s="2" t="s">
        <v>18</v>
      </c>
      <c r="B7" s="3">
        <v>-2165867</v>
      </c>
      <c r="C7" s="3"/>
      <c r="D7" s="3">
        <v>-2165867</v>
      </c>
      <c r="E7" s="3">
        <f t="shared" ref="E7:E39" si="0">B7+C7-D7</f>
        <v>0</v>
      </c>
      <c r="F7" s="3">
        <f>D7/(B7+C7)*100</f>
        <v>100</v>
      </c>
      <c r="G7" s="32" t="s">
        <v>19</v>
      </c>
      <c r="H7" s="4"/>
      <c r="I7" s="5"/>
      <c r="J7" s="6"/>
    </row>
    <row r="8" spans="1:10" x14ac:dyDescent="0.2">
      <c r="A8" s="2" t="s">
        <v>20</v>
      </c>
      <c r="B8" s="3">
        <f>SUM(B9:B14)</f>
        <v>29185.759999999995</v>
      </c>
      <c r="C8" s="3">
        <f>SUM(C9:C13)</f>
        <v>0</v>
      </c>
      <c r="D8" s="3">
        <f>SUM(D9:D14)</f>
        <v>36735.310000000005</v>
      </c>
      <c r="E8" s="3">
        <f t="shared" si="0"/>
        <v>-7549.5500000000102</v>
      </c>
      <c r="F8" s="3">
        <f t="shared" ref="F8:F39" si="1">D8/(B8+C8)*100</f>
        <v>125.86723799551567</v>
      </c>
      <c r="G8" s="32" t="s">
        <v>19</v>
      </c>
      <c r="H8" s="4"/>
      <c r="I8" s="5"/>
      <c r="J8" s="6"/>
    </row>
    <row r="9" spans="1:10" x14ac:dyDescent="0.2">
      <c r="A9" s="7" t="s">
        <v>21</v>
      </c>
      <c r="B9" s="8">
        <v>59297.49</v>
      </c>
      <c r="C9" s="8"/>
      <c r="D9" s="8">
        <v>65303.79</v>
      </c>
      <c r="E9" s="8">
        <f t="shared" si="0"/>
        <v>-6006.3000000000029</v>
      </c>
      <c r="F9" s="8">
        <f t="shared" si="1"/>
        <v>110.12909652668267</v>
      </c>
      <c r="G9" s="32" t="s">
        <v>19</v>
      </c>
      <c r="H9" s="4"/>
      <c r="I9" s="5"/>
      <c r="J9" s="6"/>
    </row>
    <row r="10" spans="1:10" x14ac:dyDescent="0.2">
      <c r="A10" s="7" t="s">
        <v>22</v>
      </c>
      <c r="B10" s="8"/>
      <c r="C10" s="8"/>
      <c r="D10" s="8">
        <v>139.05000000000001</v>
      </c>
      <c r="E10" s="8">
        <f t="shared" si="0"/>
        <v>-139.05000000000001</v>
      </c>
      <c r="F10" s="8"/>
      <c r="G10" s="32"/>
      <c r="H10" s="4"/>
      <c r="I10" s="5"/>
      <c r="J10" s="6"/>
    </row>
    <row r="11" spans="1:10" x14ac:dyDescent="0.2">
      <c r="A11" s="7" t="s">
        <v>23</v>
      </c>
      <c r="B11" s="8"/>
      <c r="C11" s="8"/>
      <c r="D11" s="8"/>
      <c r="E11" s="8"/>
      <c r="F11" s="8"/>
      <c r="G11" s="32"/>
      <c r="H11" s="4"/>
      <c r="I11" s="5"/>
      <c r="J11" s="6"/>
    </row>
    <row r="12" spans="1:10" x14ac:dyDescent="0.2">
      <c r="A12" s="7" t="s">
        <v>24</v>
      </c>
      <c r="B12" s="8">
        <v>-29180.400000000001</v>
      </c>
      <c r="C12" s="8"/>
      <c r="D12" s="8">
        <v>-29180.43</v>
      </c>
      <c r="E12" s="8">
        <f t="shared" si="0"/>
        <v>2.9999999998835847E-2</v>
      </c>
      <c r="F12" s="8">
        <f t="shared" si="1"/>
        <v>100.00010280873464</v>
      </c>
      <c r="G12" s="32" t="s">
        <v>19</v>
      </c>
      <c r="H12" s="4"/>
      <c r="I12" s="5"/>
      <c r="J12" s="6"/>
    </row>
    <row r="13" spans="1:10" x14ac:dyDescent="0.2">
      <c r="A13" s="9" t="s">
        <v>25</v>
      </c>
      <c r="B13" s="8">
        <v>-931.33</v>
      </c>
      <c r="C13" s="8"/>
      <c r="D13" s="8">
        <v>-478.77</v>
      </c>
      <c r="E13" s="8">
        <f t="shared" si="0"/>
        <v>-452.56000000000006</v>
      </c>
      <c r="F13" s="8">
        <f t="shared" si="1"/>
        <v>51.407127441401002</v>
      </c>
      <c r="G13" s="32" t="s">
        <v>19</v>
      </c>
      <c r="H13" s="4"/>
      <c r="I13" s="5"/>
      <c r="J13" s="6"/>
    </row>
    <row r="14" spans="1:10" x14ac:dyDescent="0.2">
      <c r="A14" s="9" t="s">
        <v>26</v>
      </c>
      <c r="B14" s="8"/>
      <c r="C14" s="8"/>
      <c r="D14" s="8">
        <v>951.67</v>
      </c>
      <c r="E14" s="8">
        <f t="shared" si="0"/>
        <v>-951.67</v>
      </c>
      <c r="F14" s="8"/>
      <c r="G14" s="32"/>
      <c r="H14" s="4"/>
      <c r="I14" s="5"/>
      <c r="J14" s="6"/>
    </row>
    <row r="15" spans="1:10" x14ac:dyDescent="0.2">
      <c r="A15" s="2" t="s">
        <v>27</v>
      </c>
      <c r="B15" s="3">
        <f>SUM(B16:B19)</f>
        <v>11978</v>
      </c>
      <c r="C15" s="3">
        <f>SUM(C16:C19)</f>
        <v>0</v>
      </c>
      <c r="D15" s="3">
        <f>SUM(D16:D19)</f>
        <v>777281.04</v>
      </c>
      <c r="E15" s="3">
        <f t="shared" si="0"/>
        <v>-765303.04</v>
      </c>
      <c r="F15" s="3">
        <f t="shared" si="1"/>
        <v>6489.2389380530967</v>
      </c>
      <c r="G15" s="32" t="s">
        <v>19</v>
      </c>
      <c r="H15" s="4"/>
      <c r="I15" s="5"/>
      <c r="J15" s="6"/>
    </row>
    <row r="16" spans="1:10" x14ac:dyDescent="0.2">
      <c r="A16" s="10" t="s">
        <v>28</v>
      </c>
      <c r="B16" s="8"/>
      <c r="C16" s="8"/>
      <c r="D16" s="8">
        <v>-2333756.14</v>
      </c>
      <c r="E16" s="8">
        <f t="shared" si="0"/>
        <v>2333756.14</v>
      </c>
      <c r="F16" s="8"/>
      <c r="G16" s="32"/>
      <c r="H16" s="4"/>
      <c r="I16" s="5"/>
      <c r="J16" s="6"/>
    </row>
    <row r="17" spans="1:10" x14ac:dyDescent="0.2">
      <c r="A17" s="10" t="s">
        <v>29</v>
      </c>
      <c r="B17" s="8"/>
      <c r="C17" s="8"/>
      <c r="D17" s="8">
        <v>215299.14</v>
      </c>
      <c r="E17" s="8">
        <f t="shared" si="0"/>
        <v>-215299.14</v>
      </c>
      <c r="F17" s="8"/>
      <c r="G17" s="32"/>
      <c r="H17" s="4"/>
      <c r="I17" s="5"/>
      <c r="J17" s="6"/>
    </row>
    <row r="18" spans="1:10" x14ac:dyDescent="0.2">
      <c r="A18" s="10" t="s">
        <v>30</v>
      </c>
      <c r="B18" s="8">
        <v>11978</v>
      </c>
      <c r="C18" s="8"/>
      <c r="D18" s="8">
        <v>2861663.23</v>
      </c>
      <c r="E18" s="8">
        <f t="shared" si="0"/>
        <v>-2849685.23</v>
      </c>
      <c r="F18" s="8">
        <f t="shared" si="1"/>
        <v>23890.993738520621</v>
      </c>
      <c r="G18" s="32" t="s">
        <v>19</v>
      </c>
      <c r="H18" s="4"/>
      <c r="I18" s="5"/>
      <c r="J18" s="6"/>
    </row>
    <row r="19" spans="1:10" x14ac:dyDescent="0.2">
      <c r="A19" s="10" t="s">
        <v>31</v>
      </c>
      <c r="B19" s="8"/>
      <c r="C19" s="8"/>
      <c r="D19" s="8">
        <v>34074.81</v>
      </c>
      <c r="E19" s="8">
        <f t="shared" si="0"/>
        <v>-34074.81</v>
      </c>
      <c r="F19" s="8"/>
      <c r="G19" s="32"/>
      <c r="H19" s="4"/>
      <c r="I19" s="5"/>
      <c r="J19" s="6"/>
    </row>
    <row r="20" spans="1:10" x14ac:dyDescent="0.2">
      <c r="A20" s="11" t="s">
        <v>32</v>
      </c>
      <c r="B20" s="3">
        <f>SUM(B21:B22)</f>
        <v>931.33</v>
      </c>
      <c r="C20" s="3">
        <f>C22</f>
        <v>0</v>
      </c>
      <c r="D20" s="3">
        <f>SUM(D21:D22)</f>
        <v>-472.9</v>
      </c>
      <c r="E20" s="3">
        <f t="shared" si="0"/>
        <v>1404.23</v>
      </c>
      <c r="F20" s="3">
        <f t="shared" si="1"/>
        <v>-50.776846015912724</v>
      </c>
      <c r="G20" s="32" t="s">
        <v>19</v>
      </c>
      <c r="H20" s="4"/>
      <c r="I20" s="5"/>
      <c r="J20" s="6"/>
    </row>
    <row r="21" spans="1:10" x14ac:dyDescent="0.2">
      <c r="A21" s="10" t="s">
        <v>33</v>
      </c>
      <c r="B21" s="3"/>
      <c r="C21" s="3"/>
      <c r="D21" s="8">
        <v>-951.67</v>
      </c>
      <c r="E21" s="8">
        <f t="shared" si="0"/>
        <v>951.67</v>
      </c>
      <c r="F21" s="3"/>
      <c r="G21" s="32"/>
      <c r="H21" s="4"/>
      <c r="I21" s="5"/>
      <c r="J21" s="6"/>
    </row>
    <row r="22" spans="1:10" x14ac:dyDescent="0.2">
      <c r="A22" s="9" t="s">
        <v>34</v>
      </c>
      <c r="B22" s="8">
        <v>931.33</v>
      </c>
      <c r="C22" s="8"/>
      <c r="D22" s="8">
        <v>478.77</v>
      </c>
      <c r="E22" s="8">
        <f t="shared" si="0"/>
        <v>452.56000000000006</v>
      </c>
      <c r="F22" s="8">
        <f t="shared" si="1"/>
        <v>51.407127441401002</v>
      </c>
      <c r="G22" s="32" t="s">
        <v>19</v>
      </c>
      <c r="H22" s="5"/>
      <c r="I22" s="5"/>
      <c r="J22" s="6"/>
    </row>
    <row r="23" spans="1:10" x14ac:dyDescent="0.2">
      <c r="A23" s="2" t="s">
        <v>35</v>
      </c>
      <c r="B23" s="3">
        <f>B20+B15+B8+B7</f>
        <v>-2123771.91</v>
      </c>
      <c r="C23" s="3">
        <f>C20+C15+C8+C7</f>
        <v>0</v>
      </c>
      <c r="D23" s="3">
        <f>D20+D15+D8+D7</f>
        <v>-1352323.5499999998</v>
      </c>
      <c r="E23" s="3">
        <f t="shared" si="0"/>
        <v>-771448.36000000034</v>
      </c>
      <c r="F23" s="3">
        <f t="shared" si="1"/>
        <v>63.675554970495853</v>
      </c>
      <c r="G23" s="32" t="s">
        <v>19</v>
      </c>
      <c r="H23" s="5"/>
      <c r="I23" s="5"/>
      <c r="J23" s="6"/>
    </row>
    <row r="24" spans="1:10" x14ac:dyDescent="0.2">
      <c r="A24" s="11" t="s">
        <v>36</v>
      </c>
      <c r="B24" s="3">
        <f>SUM(B25:B27)</f>
        <v>0</v>
      </c>
      <c r="C24" s="3">
        <f>SUM(C25:C27)</f>
        <v>0</v>
      </c>
      <c r="D24" s="3">
        <f>SUM(D25:D27)</f>
        <v>-47027.46</v>
      </c>
      <c r="E24" s="3">
        <f t="shared" si="0"/>
        <v>47027.46</v>
      </c>
      <c r="F24" s="3"/>
      <c r="G24" s="32"/>
      <c r="H24" s="4"/>
      <c r="I24" s="5"/>
      <c r="J24" s="6"/>
    </row>
    <row r="25" spans="1:10" x14ac:dyDescent="0.2">
      <c r="A25" s="10" t="s">
        <v>37</v>
      </c>
      <c r="B25" s="8"/>
      <c r="C25" s="8"/>
      <c r="D25" s="8">
        <v>-7969.36</v>
      </c>
      <c r="E25" s="8">
        <f t="shared" si="0"/>
        <v>7969.36</v>
      </c>
      <c r="F25" s="8"/>
      <c r="G25" s="32"/>
      <c r="H25" s="4"/>
      <c r="I25" s="5"/>
      <c r="J25" s="6"/>
    </row>
    <row r="26" spans="1:10" x14ac:dyDescent="0.2">
      <c r="A26" s="10" t="s">
        <v>38</v>
      </c>
      <c r="B26" s="8"/>
      <c r="C26" s="8"/>
      <c r="D26" s="8">
        <v>-39058.1</v>
      </c>
      <c r="E26" s="8">
        <f t="shared" si="0"/>
        <v>39058.1</v>
      </c>
      <c r="F26" s="8"/>
      <c r="G26" s="32"/>
      <c r="H26" s="4"/>
      <c r="I26" s="5"/>
      <c r="J26" s="6"/>
    </row>
    <row r="27" spans="1:10" x14ac:dyDescent="0.2">
      <c r="A27" s="10" t="s">
        <v>39</v>
      </c>
      <c r="B27" s="8"/>
      <c r="C27" s="8"/>
      <c r="D27" s="8"/>
      <c r="E27" s="8"/>
      <c r="F27" s="8"/>
      <c r="G27" s="32"/>
      <c r="H27" s="4"/>
      <c r="I27" s="5"/>
      <c r="J27" s="6"/>
    </row>
    <row r="28" spans="1:10" x14ac:dyDescent="0.2">
      <c r="A28" s="11" t="s">
        <v>40</v>
      </c>
      <c r="B28" s="3"/>
      <c r="C28" s="3">
        <f>C29</f>
        <v>0</v>
      </c>
      <c r="D28" s="3">
        <f>D29</f>
        <v>20671.310000000001</v>
      </c>
      <c r="E28" s="3">
        <f t="shared" si="0"/>
        <v>-20671.310000000001</v>
      </c>
      <c r="F28" s="8"/>
      <c r="G28" s="32"/>
      <c r="H28" s="4"/>
      <c r="I28" s="5"/>
      <c r="J28" s="6"/>
    </row>
    <row r="29" spans="1:10" x14ac:dyDescent="0.2">
      <c r="A29" s="10" t="s">
        <v>39</v>
      </c>
      <c r="B29" s="8"/>
      <c r="C29" s="8"/>
      <c r="D29" s="8">
        <v>20671.310000000001</v>
      </c>
      <c r="E29" s="8">
        <f t="shared" si="0"/>
        <v>-20671.310000000001</v>
      </c>
      <c r="F29" s="8"/>
      <c r="G29" s="32"/>
      <c r="H29" s="4"/>
      <c r="I29" s="5"/>
      <c r="J29" s="6"/>
    </row>
    <row r="30" spans="1:10" x14ac:dyDescent="0.2">
      <c r="A30" s="11" t="s">
        <v>41</v>
      </c>
      <c r="B30" s="3">
        <f>B28+B24</f>
        <v>0</v>
      </c>
      <c r="C30" s="3">
        <f>C28+C24</f>
        <v>0</v>
      </c>
      <c r="D30" s="3">
        <f>D28+D24</f>
        <v>-26356.149999999998</v>
      </c>
      <c r="E30" s="3">
        <f t="shared" si="0"/>
        <v>26356.149999999998</v>
      </c>
      <c r="F30" s="3"/>
      <c r="G30" s="32"/>
      <c r="H30" s="4"/>
      <c r="I30" s="5"/>
      <c r="J30" s="6"/>
    </row>
    <row r="31" spans="1:10" x14ac:dyDescent="0.2">
      <c r="A31" s="11" t="s">
        <v>42</v>
      </c>
      <c r="B31" s="3">
        <f>B32</f>
        <v>2165867</v>
      </c>
      <c r="C31" s="3"/>
      <c r="D31" s="3">
        <f>D32</f>
        <v>2165867</v>
      </c>
      <c r="E31" s="3">
        <f t="shared" si="0"/>
        <v>0</v>
      </c>
      <c r="F31" s="3">
        <f t="shared" si="1"/>
        <v>100</v>
      </c>
      <c r="G31" s="32" t="s">
        <v>19</v>
      </c>
      <c r="H31" s="4"/>
      <c r="I31" s="5"/>
      <c r="J31" s="6"/>
    </row>
    <row r="32" spans="1:10" x14ac:dyDescent="0.2">
      <c r="A32" s="10" t="s">
        <v>44</v>
      </c>
      <c r="B32" s="8">
        <v>2165867</v>
      </c>
      <c r="C32" s="8"/>
      <c r="D32" s="8">
        <v>2165867</v>
      </c>
      <c r="E32" s="8">
        <f t="shared" si="0"/>
        <v>0</v>
      </c>
      <c r="F32" s="8">
        <f t="shared" si="1"/>
        <v>100</v>
      </c>
      <c r="G32" s="32" t="s">
        <v>19</v>
      </c>
      <c r="H32" s="4"/>
      <c r="I32" s="5"/>
      <c r="J32" s="6"/>
    </row>
    <row r="33" spans="1:10" x14ac:dyDescent="0.2">
      <c r="A33" s="11" t="s">
        <v>45</v>
      </c>
      <c r="B33" s="3"/>
      <c r="C33" s="3">
        <f>C34</f>
        <v>0</v>
      </c>
      <c r="D33" s="3">
        <f>SUM(D34:D35)</f>
        <v>-10165.769999999999</v>
      </c>
      <c r="E33" s="3">
        <f t="shared" si="0"/>
        <v>10165.769999999999</v>
      </c>
      <c r="F33" s="3"/>
      <c r="G33" s="32"/>
      <c r="H33" s="4"/>
      <c r="I33" s="5"/>
      <c r="J33" s="6"/>
    </row>
    <row r="34" spans="1:10" x14ac:dyDescent="0.2">
      <c r="A34" s="10" t="s">
        <v>47</v>
      </c>
      <c r="B34" s="8"/>
      <c r="C34" s="8"/>
      <c r="D34" s="8">
        <v>1290.45</v>
      </c>
      <c r="E34" s="8">
        <f t="shared" si="0"/>
        <v>-1290.45</v>
      </c>
      <c r="F34" s="8"/>
      <c r="G34" s="32"/>
      <c r="H34" s="4"/>
      <c r="I34" s="5"/>
      <c r="J34" s="6"/>
    </row>
    <row r="35" spans="1:10" x14ac:dyDescent="0.2">
      <c r="A35" s="10" t="s">
        <v>46</v>
      </c>
      <c r="B35" s="8"/>
      <c r="C35" s="8"/>
      <c r="D35" s="8">
        <v>-11456.22</v>
      </c>
      <c r="E35" s="8">
        <f t="shared" si="0"/>
        <v>11456.22</v>
      </c>
      <c r="F35" s="8"/>
      <c r="G35" s="32"/>
      <c r="H35" s="4"/>
      <c r="I35" s="5"/>
      <c r="J35" s="6"/>
    </row>
    <row r="36" spans="1:10" x14ac:dyDescent="0.2">
      <c r="A36" s="2" t="s">
        <v>48</v>
      </c>
      <c r="B36" s="3">
        <f>B31+B33</f>
        <v>2165867</v>
      </c>
      <c r="C36" s="3">
        <f>C31+C33</f>
        <v>0</v>
      </c>
      <c r="D36" s="3">
        <f>D31+D33</f>
        <v>2155701.23</v>
      </c>
      <c r="E36" s="3">
        <f t="shared" si="0"/>
        <v>10165.770000000019</v>
      </c>
      <c r="F36" s="3">
        <f t="shared" si="1"/>
        <v>99.530637384474673</v>
      </c>
      <c r="G36" s="32" t="s">
        <v>19</v>
      </c>
      <c r="H36" s="4"/>
      <c r="I36" s="5"/>
      <c r="J36" s="6"/>
    </row>
    <row r="37" spans="1:10" x14ac:dyDescent="0.2">
      <c r="A37" s="2" t="s">
        <v>49</v>
      </c>
      <c r="B37" s="3">
        <f>B36+B30+B23</f>
        <v>42095.089999999851</v>
      </c>
      <c r="C37" s="3">
        <f>C36+C30+C23</f>
        <v>0</v>
      </c>
      <c r="D37" s="3">
        <f>D36+D30+D23</f>
        <v>777021.53000000026</v>
      </c>
      <c r="E37" s="3">
        <f t="shared" si="0"/>
        <v>-734926.44000000041</v>
      </c>
      <c r="F37" s="3">
        <f t="shared" si="1"/>
        <v>1845.8721195274866</v>
      </c>
      <c r="G37" s="32" t="s">
        <v>19</v>
      </c>
      <c r="H37" s="5"/>
      <c r="I37" s="5"/>
      <c r="J37" s="6"/>
    </row>
    <row r="38" spans="1:10" x14ac:dyDescent="0.2">
      <c r="A38" s="9" t="s">
        <v>50</v>
      </c>
      <c r="B38" s="8">
        <v>909131.53</v>
      </c>
      <c r="C38" s="8"/>
      <c r="D38" s="8">
        <v>870791.15</v>
      </c>
      <c r="E38" s="8">
        <f t="shared" si="0"/>
        <v>38340.380000000005</v>
      </c>
      <c r="F38" s="8">
        <f t="shared" si="1"/>
        <v>95.782746639531908</v>
      </c>
      <c r="G38" s="32" t="s">
        <v>19</v>
      </c>
      <c r="H38" s="5"/>
      <c r="I38" s="5"/>
      <c r="J38" s="6"/>
    </row>
    <row r="39" spans="1:10" x14ac:dyDescent="0.2">
      <c r="A39" s="9" t="s">
        <v>51</v>
      </c>
      <c r="B39" s="8">
        <v>951226.62</v>
      </c>
      <c r="C39" s="8"/>
      <c r="D39" s="8">
        <v>1647812.68</v>
      </c>
      <c r="E39" s="8">
        <f t="shared" si="0"/>
        <v>-696586.05999999994</v>
      </c>
      <c r="F39" s="8">
        <f t="shared" si="1"/>
        <v>173.23029500583152</v>
      </c>
      <c r="G39" s="32" t="s">
        <v>19</v>
      </c>
      <c r="H39" s="5"/>
      <c r="I39" s="5"/>
      <c r="J39" s="6"/>
    </row>
    <row r="40" spans="1:10" x14ac:dyDescent="0.2">
      <c r="A40" s="41"/>
      <c r="B40" s="42"/>
      <c r="C40" s="42"/>
      <c r="D40" s="42"/>
      <c r="E40" s="42"/>
      <c r="F40" s="42"/>
      <c r="G40" s="42"/>
      <c r="H40" s="42"/>
      <c r="I40" s="42"/>
      <c r="J40" s="30"/>
    </row>
    <row r="41" spans="1:10" x14ac:dyDescent="0.2">
      <c r="A41" s="41" t="s">
        <v>52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 x14ac:dyDescent="0.2">
      <c r="A42" s="41" t="s">
        <v>53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">
      <c r="A43" s="41" t="s">
        <v>54</v>
      </c>
      <c r="B43" s="41"/>
      <c r="C43" s="42"/>
      <c r="D43" s="42"/>
      <c r="E43" s="42"/>
      <c r="F43" s="42"/>
      <c r="G43" s="42"/>
      <c r="H43" s="42"/>
      <c r="I43" s="42"/>
      <c r="J43" s="42"/>
    </row>
    <row r="44" spans="1:10" x14ac:dyDescent="0.2">
      <c r="A44" s="41" t="s">
        <v>55</v>
      </c>
      <c r="B44" s="42"/>
      <c r="C44" s="42"/>
      <c r="D44" s="42"/>
      <c r="E44" s="42"/>
      <c r="F44" s="42"/>
      <c r="G44" s="42"/>
      <c r="H44" s="42"/>
      <c r="I44" s="42"/>
      <c r="J44" s="30"/>
    </row>
    <row r="45" spans="1:10" x14ac:dyDescent="0.2">
      <c r="A45" s="41" t="s">
        <v>65</v>
      </c>
      <c r="B45" s="42"/>
      <c r="C45" s="42"/>
      <c r="D45" s="42"/>
      <c r="E45" s="42"/>
      <c r="F45" s="42"/>
      <c r="G45" s="42"/>
      <c r="H45" s="42"/>
      <c r="I45" s="42"/>
      <c r="J45" s="30"/>
    </row>
    <row r="46" spans="1:10" x14ac:dyDescent="0.2">
      <c r="A46" s="40" t="s">
        <v>56</v>
      </c>
      <c r="B46" s="40"/>
      <c r="C46" s="40"/>
      <c r="D46" s="40"/>
      <c r="E46" s="40"/>
      <c r="F46" s="40"/>
      <c r="G46" s="40"/>
      <c r="H46" s="40"/>
      <c r="I46" s="40"/>
      <c r="J46" s="30"/>
    </row>
  </sheetData>
  <mergeCells count="16">
    <mergeCell ref="A1:J1"/>
    <mergeCell ref="I3:J3"/>
    <mergeCell ref="C4:C5"/>
    <mergeCell ref="D4:D5"/>
    <mergeCell ref="E4:E5"/>
    <mergeCell ref="F4:F6"/>
    <mergeCell ref="G4:G6"/>
    <mergeCell ref="H4:H6"/>
    <mergeCell ref="I4:J6"/>
    <mergeCell ref="A43:J43"/>
    <mergeCell ref="A44:I44"/>
    <mergeCell ref="A45:I45"/>
    <mergeCell ref="A46:I46"/>
    <mergeCell ref="A40:I40"/>
    <mergeCell ref="A41:J41"/>
    <mergeCell ref="A42:J42"/>
  </mergeCells>
  <pageMargins left="1.1023622047244095" right="0.70866141732283472" top="1.3385826771653544" bottom="0.74803149606299213" header="0.31496062992125984" footer="0.31496062992125984"/>
  <pageSetup paperSize="9" scale="52" orientation="portrait" r:id="rId1"/>
  <headerFooter>
    <oddHeader>&amp;L&amp;G&amp;R&amp;G</oddHeader>
    <oddFooter>&amp;RPägina 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34A0B-161C-2D4A-B4FB-A120A60121B6}">
  <sheetPr>
    <pageSetUpPr fitToPage="1"/>
  </sheetPr>
  <dimension ref="A1:J43"/>
  <sheetViews>
    <sheetView topLeftCell="A25" zoomScale="145" zoomScaleNormal="145" workbookViewId="0">
      <selection activeCell="A42" sqref="A42:I42"/>
    </sheetView>
  </sheetViews>
  <sheetFormatPr baseColWidth="10" defaultColWidth="9.140625" defaultRowHeight="12.75" x14ac:dyDescent="0.2"/>
  <cols>
    <col min="1" max="1" width="41.85546875" style="26" bestFit="1" customWidth="1"/>
    <col min="2" max="2" width="16.42578125" style="26" customWidth="1"/>
    <col min="3" max="3" width="10.28515625" style="26" customWidth="1"/>
    <col min="4" max="4" width="13" style="26" customWidth="1"/>
    <col min="5" max="5" width="13.140625" style="26" customWidth="1"/>
    <col min="6" max="6" width="17.7109375" style="26" customWidth="1"/>
    <col min="7" max="7" width="13.42578125" style="14" customWidth="1"/>
    <col min="8" max="8" width="12.140625" style="26" customWidth="1"/>
    <col min="9" max="10" width="9.140625" style="26"/>
    <col min="11" max="16384" width="9.140625" style="1"/>
  </cols>
  <sheetData>
    <row r="1" spans="1:10" ht="15.75" thickBo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">
      <c r="A2" s="17" t="s">
        <v>59</v>
      </c>
      <c r="B2" s="18"/>
      <c r="C2" s="18"/>
      <c r="D2" s="18"/>
      <c r="E2" s="18"/>
      <c r="F2" s="18"/>
      <c r="G2" s="12"/>
      <c r="H2" s="18"/>
      <c r="I2" s="18"/>
      <c r="J2" s="18"/>
    </row>
    <row r="3" spans="1:10" x14ac:dyDescent="0.2">
      <c r="A3" s="17"/>
      <c r="B3" s="18"/>
      <c r="C3" s="18"/>
      <c r="D3" s="18"/>
      <c r="E3" s="18"/>
      <c r="F3" s="18"/>
      <c r="G3" s="12"/>
      <c r="H3" s="18"/>
      <c r="I3" s="46" t="s">
        <v>2</v>
      </c>
      <c r="J3" s="47"/>
    </row>
    <row r="4" spans="1:10" ht="14.1" customHeight="1" x14ac:dyDescent="0.2">
      <c r="A4" s="31" t="s">
        <v>3</v>
      </c>
      <c r="B4" s="31" t="s">
        <v>4</v>
      </c>
      <c r="C4" s="48" t="s">
        <v>5</v>
      </c>
      <c r="D4" s="50" t="s">
        <v>6</v>
      </c>
      <c r="E4" s="48" t="s">
        <v>7</v>
      </c>
      <c r="F4" s="48" t="s">
        <v>8</v>
      </c>
      <c r="G4" s="48" t="s">
        <v>9</v>
      </c>
      <c r="H4" s="48" t="s">
        <v>10</v>
      </c>
      <c r="I4" s="56" t="s">
        <v>11</v>
      </c>
      <c r="J4" s="57"/>
    </row>
    <row r="5" spans="1:10" x14ac:dyDescent="0.2">
      <c r="A5" s="15" t="s">
        <v>12</v>
      </c>
      <c r="B5" s="15" t="s">
        <v>13</v>
      </c>
      <c r="C5" s="49"/>
      <c r="D5" s="51"/>
      <c r="E5" s="52"/>
      <c r="F5" s="53"/>
      <c r="G5" s="49"/>
      <c r="H5" s="49"/>
      <c r="I5" s="58"/>
      <c r="J5" s="59"/>
    </row>
    <row r="6" spans="1:10" x14ac:dyDescent="0.2">
      <c r="A6" s="19"/>
      <c r="B6" s="16" t="s">
        <v>14</v>
      </c>
      <c r="C6" s="16" t="s">
        <v>15</v>
      </c>
      <c r="D6" s="16" t="s">
        <v>16</v>
      </c>
      <c r="E6" s="16" t="s">
        <v>17</v>
      </c>
      <c r="F6" s="54"/>
      <c r="G6" s="55"/>
      <c r="H6" s="55"/>
      <c r="I6" s="60"/>
      <c r="J6" s="61"/>
    </row>
    <row r="7" spans="1:10" x14ac:dyDescent="0.2">
      <c r="A7" s="2" t="s">
        <v>18</v>
      </c>
      <c r="B7" s="3">
        <v>-2165867</v>
      </c>
      <c r="C7" s="3"/>
      <c r="D7" s="3">
        <v>-2165867</v>
      </c>
      <c r="E7" s="3">
        <f t="shared" ref="E7:E36" si="0">B7+C7-D7</f>
        <v>0</v>
      </c>
      <c r="F7" s="3">
        <f>D7/(B7+C7)*100</f>
        <v>100</v>
      </c>
      <c r="G7" s="32" t="s">
        <v>19</v>
      </c>
      <c r="H7" s="4"/>
      <c r="I7" s="5"/>
      <c r="J7" s="6"/>
    </row>
    <row r="8" spans="1:10" x14ac:dyDescent="0.2">
      <c r="A8" s="2" t="s">
        <v>20</v>
      </c>
      <c r="B8" s="3">
        <f>SUM(B9:B12)</f>
        <v>25971.799999999996</v>
      </c>
      <c r="C8" s="3">
        <f>SUM(C9:C12)</f>
        <v>0</v>
      </c>
      <c r="D8" s="3">
        <f>SUM(D9:D12)</f>
        <v>27369.249999999996</v>
      </c>
      <c r="E8" s="3">
        <f t="shared" si="0"/>
        <v>-1397.4500000000007</v>
      </c>
      <c r="F8" s="3">
        <f t="shared" ref="F8:F36" si="1">D8/(B8+C8)*100</f>
        <v>105.38064362115833</v>
      </c>
      <c r="G8" s="32" t="s">
        <v>19</v>
      </c>
      <c r="H8" s="4"/>
      <c r="I8" s="5"/>
      <c r="J8" s="6"/>
    </row>
    <row r="9" spans="1:10" x14ac:dyDescent="0.2">
      <c r="A9" s="7" t="s">
        <v>21</v>
      </c>
      <c r="B9" s="8">
        <v>59321.63</v>
      </c>
      <c r="C9" s="8"/>
      <c r="D9" s="8">
        <v>58131.56</v>
      </c>
      <c r="E9" s="8">
        <f t="shared" si="0"/>
        <v>1190.0699999999997</v>
      </c>
      <c r="F9" s="8">
        <f t="shared" si="1"/>
        <v>97.993868341109305</v>
      </c>
      <c r="G9" s="32" t="s">
        <v>19</v>
      </c>
      <c r="H9" s="4"/>
      <c r="I9" s="5"/>
      <c r="J9" s="6"/>
    </row>
    <row r="10" spans="1:10" x14ac:dyDescent="0.2">
      <c r="A10" s="7" t="s">
        <v>23</v>
      </c>
      <c r="B10" s="8"/>
      <c r="C10" s="8"/>
      <c r="D10" s="8"/>
      <c r="E10" s="8"/>
      <c r="F10" s="8"/>
      <c r="G10" s="32" t="s">
        <v>19</v>
      </c>
      <c r="H10" s="4"/>
      <c r="I10" s="5"/>
      <c r="J10" s="6"/>
    </row>
    <row r="11" spans="1:10" x14ac:dyDescent="0.2">
      <c r="A11" s="7" t="s">
        <v>24</v>
      </c>
      <c r="B11" s="8">
        <v>-30069.22</v>
      </c>
      <c r="C11" s="8"/>
      <c r="D11" s="8">
        <v>-30069.22</v>
      </c>
      <c r="E11" s="8">
        <f t="shared" si="0"/>
        <v>0</v>
      </c>
      <c r="F11" s="8">
        <f t="shared" si="1"/>
        <v>100</v>
      </c>
      <c r="G11" s="32" t="s">
        <v>19</v>
      </c>
      <c r="H11" s="4"/>
      <c r="I11" s="5"/>
      <c r="J11" s="6"/>
    </row>
    <row r="12" spans="1:10" x14ac:dyDescent="0.2">
      <c r="A12" s="9" t="s">
        <v>25</v>
      </c>
      <c r="B12" s="8">
        <v>-3280.61</v>
      </c>
      <c r="C12" s="8"/>
      <c r="D12" s="8">
        <v>-693.09</v>
      </c>
      <c r="E12" s="8">
        <f t="shared" si="0"/>
        <v>-2587.52</v>
      </c>
      <c r="F12" s="8">
        <f t="shared" si="1"/>
        <v>21.12686360158629</v>
      </c>
      <c r="G12" s="32" t="s">
        <v>19</v>
      </c>
      <c r="H12" s="4"/>
      <c r="I12" s="5"/>
      <c r="J12" s="6"/>
    </row>
    <row r="13" spans="1:10" x14ac:dyDescent="0.2">
      <c r="A13" s="2" t="s">
        <v>27</v>
      </c>
      <c r="B13" s="3">
        <f>SUM(B14:B17)</f>
        <v>5300</v>
      </c>
      <c r="C13" s="3">
        <f>SUM(C14:C17)</f>
        <v>0</v>
      </c>
      <c r="D13" s="3">
        <f>SUM(D14:D17)</f>
        <v>82486.239999999932</v>
      </c>
      <c r="E13" s="3">
        <f t="shared" si="0"/>
        <v>-77186.239999999932</v>
      </c>
      <c r="F13" s="3">
        <f t="shared" si="1"/>
        <v>1556.3441509433951</v>
      </c>
      <c r="G13" s="32" t="s">
        <v>19</v>
      </c>
      <c r="H13" s="4"/>
      <c r="I13" s="5"/>
      <c r="J13" s="6"/>
    </row>
    <row r="14" spans="1:10" x14ac:dyDescent="0.2">
      <c r="A14" s="10" t="s">
        <v>28</v>
      </c>
      <c r="B14" s="8"/>
      <c r="C14" s="8"/>
      <c r="D14" s="8">
        <v>-741828.58</v>
      </c>
      <c r="E14" s="8">
        <f t="shared" si="0"/>
        <v>741828.58</v>
      </c>
      <c r="F14" s="8"/>
      <c r="G14" s="32" t="s">
        <v>19</v>
      </c>
      <c r="H14" s="4"/>
      <c r="I14" s="5"/>
      <c r="J14" s="6"/>
    </row>
    <row r="15" spans="1:10" x14ac:dyDescent="0.2">
      <c r="A15" s="10" t="s">
        <v>29</v>
      </c>
      <c r="B15" s="8">
        <v>147556.03</v>
      </c>
      <c r="C15" s="8"/>
      <c r="D15" s="8">
        <v>-269718.96000000002</v>
      </c>
      <c r="E15" s="8">
        <f t="shared" si="0"/>
        <v>417274.99</v>
      </c>
      <c r="F15" s="8">
        <f t="shared" si="1"/>
        <v>-182.79087611668598</v>
      </c>
      <c r="G15" s="32" t="s">
        <v>19</v>
      </c>
      <c r="H15" s="4"/>
      <c r="I15" s="5"/>
      <c r="J15" s="6"/>
    </row>
    <row r="16" spans="1:10" x14ac:dyDescent="0.2">
      <c r="A16" s="10" t="s">
        <v>30</v>
      </c>
      <c r="B16" s="8">
        <v>-142256.03</v>
      </c>
      <c r="C16" s="8"/>
      <c r="D16" s="8">
        <v>1085364.46</v>
      </c>
      <c r="E16" s="8">
        <f t="shared" si="0"/>
        <v>-1227620.49</v>
      </c>
      <c r="F16" s="8">
        <f t="shared" si="1"/>
        <v>-762.96552068829703</v>
      </c>
      <c r="G16" s="32" t="s">
        <v>19</v>
      </c>
      <c r="H16" s="4"/>
      <c r="I16" s="5"/>
      <c r="J16" s="6"/>
    </row>
    <row r="17" spans="1:10" x14ac:dyDescent="0.2">
      <c r="A17" s="10" t="s">
        <v>31</v>
      </c>
      <c r="B17" s="8"/>
      <c r="C17" s="8"/>
      <c r="D17" s="8">
        <v>8669.32</v>
      </c>
      <c r="E17" s="8">
        <f t="shared" si="0"/>
        <v>-8669.32</v>
      </c>
      <c r="F17" s="8"/>
      <c r="G17" s="32" t="s">
        <v>19</v>
      </c>
      <c r="H17" s="4"/>
      <c r="I17" s="5"/>
      <c r="J17" s="6"/>
    </row>
    <row r="18" spans="1:10" x14ac:dyDescent="0.2">
      <c r="A18" s="11" t="s">
        <v>32</v>
      </c>
      <c r="B18" s="3">
        <f>B19</f>
        <v>3280.61</v>
      </c>
      <c r="C18" s="3">
        <f>C19</f>
        <v>0</v>
      </c>
      <c r="D18" s="3">
        <f>D19</f>
        <v>693.09</v>
      </c>
      <c r="E18" s="3">
        <f t="shared" si="0"/>
        <v>2587.52</v>
      </c>
      <c r="F18" s="3">
        <f t="shared" si="1"/>
        <v>21.12686360158629</v>
      </c>
      <c r="G18" s="32" t="s">
        <v>19</v>
      </c>
      <c r="H18" s="4"/>
      <c r="I18" s="5"/>
      <c r="J18" s="6"/>
    </row>
    <row r="19" spans="1:10" x14ac:dyDescent="0.2">
      <c r="A19" s="9" t="s">
        <v>34</v>
      </c>
      <c r="B19" s="8">
        <v>3280.61</v>
      </c>
      <c r="C19" s="8"/>
      <c r="D19" s="8">
        <v>693.09</v>
      </c>
      <c r="E19" s="8">
        <f t="shared" si="0"/>
        <v>2587.52</v>
      </c>
      <c r="F19" s="8">
        <f t="shared" si="1"/>
        <v>21.12686360158629</v>
      </c>
      <c r="G19" s="32" t="s">
        <v>19</v>
      </c>
      <c r="H19" s="5"/>
      <c r="I19" s="5"/>
      <c r="J19" s="6"/>
    </row>
    <row r="20" spans="1:10" x14ac:dyDescent="0.2">
      <c r="A20" s="2" t="s">
        <v>35</v>
      </c>
      <c r="B20" s="3">
        <f>B18+B13+B8+B7</f>
        <v>-2131314.59</v>
      </c>
      <c r="C20" s="3">
        <f>C18+C13+C8+C7</f>
        <v>0</v>
      </c>
      <c r="D20" s="3">
        <f>D18+D13+D8+D7</f>
        <v>-2055318.4200000002</v>
      </c>
      <c r="E20" s="3">
        <f t="shared" si="0"/>
        <v>-75996.169999999693</v>
      </c>
      <c r="F20" s="3">
        <f t="shared" si="1"/>
        <v>96.43430536455908</v>
      </c>
      <c r="G20" s="32" t="s">
        <v>19</v>
      </c>
      <c r="H20" s="5"/>
      <c r="I20" s="5"/>
      <c r="J20" s="6"/>
    </row>
    <row r="21" spans="1:10" x14ac:dyDescent="0.2">
      <c r="A21" s="11" t="s">
        <v>36</v>
      </c>
      <c r="B21" s="3">
        <f>SUM(B22:B24)</f>
        <v>-20000</v>
      </c>
      <c r="C21" s="3">
        <f>SUM(C22:C24)</f>
        <v>0</v>
      </c>
      <c r="D21" s="3">
        <f>SUM(D22:D24)</f>
        <v>-29573.200000000001</v>
      </c>
      <c r="E21" s="3">
        <f t="shared" si="0"/>
        <v>9573.2000000000007</v>
      </c>
      <c r="F21" s="3">
        <f t="shared" si="1"/>
        <v>147.86600000000001</v>
      </c>
      <c r="G21" s="32" t="s">
        <v>19</v>
      </c>
      <c r="H21" s="4"/>
      <c r="I21" s="5"/>
      <c r="J21" s="6"/>
    </row>
    <row r="22" spans="1:10" x14ac:dyDescent="0.2">
      <c r="A22" s="10" t="s">
        <v>37</v>
      </c>
      <c r="B22" s="8"/>
      <c r="C22" s="8"/>
      <c r="D22" s="8">
        <v>-20248.68</v>
      </c>
      <c r="E22" s="8">
        <f t="shared" si="0"/>
        <v>20248.68</v>
      </c>
      <c r="F22" s="8"/>
      <c r="G22" s="32" t="s">
        <v>19</v>
      </c>
      <c r="H22" s="4"/>
      <c r="I22" s="5"/>
      <c r="J22" s="6"/>
    </row>
    <row r="23" spans="1:10" x14ac:dyDescent="0.2">
      <c r="A23" s="10" t="s">
        <v>38</v>
      </c>
      <c r="B23" s="8">
        <v>-20000</v>
      </c>
      <c r="C23" s="8"/>
      <c r="D23" s="8">
        <v>-9324.52</v>
      </c>
      <c r="E23" s="8">
        <f t="shared" si="0"/>
        <v>-10675.48</v>
      </c>
      <c r="F23" s="8">
        <f t="shared" si="1"/>
        <v>46.622600000000006</v>
      </c>
      <c r="G23" s="32" t="s">
        <v>19</v>
      </c>
      <c r="H23" s="4"/>
      <c r="I23" s="5"/>
      <c r="J23" s="6"/>
    </row>
    <row r="24" spans="1:10" x14ac:dyDescent="0.2">
      <c r="A24" s="10" t="s">
        <v>39</v>
      </c>
      <c r="B24" s="8"/>
      <c r="C24" s="8"/>
      <c r="D24" s="8"/>
      <c r="E24" s="8"/>
      <c r="F24" s="8"/>
      <c r="G24" s="32" t="s">
        <v>19</v>
      </c>
      <c r="H24" s="4"/>
      <c r="I24" s="5"/>
      <c r="J24" s="6"/>
    </row>
    <row r="25" spans="1:10" x14ac:dyDescent="0.2">
      <c r="A25" s="11" t="s">
        <v>40</v>
      </c>
      <c r="B25" s="3"/>
      <c r="C25" s="3">
        <f>C26</f>
        <v>0</v>
      </c>
      <c r="D25" s="3">
        <f>D26</f>
        <v>126884.72</v>
      </c>
      <c r="E25" s="3">
        <f t="shared" si="0"/>
        <v>-126884.72</v>
      </c>
      <c r="F25" s="8"/>
      <c r="G25" s="32" t="s">
        <v>19</v>
      </c>
      <c r="H25" s="4"/>
      <c r="I25" s="5"/>
      <c r="J25" s="6"/>
    </row>
    <row r="26" spans="1:10" x14ac:dyDescent="0.2">
      <c r="A26" s="10" t="s">
        <v>39</v>
      </c>
      <c r="B26" s="8"/>
      <c r="C26" s="8"/>
      <c r="D26" s="8">
        <v>126884.72</v>
      </c>
      <c r="E26" s="8">
        <f t="shared" si="0"/>
        <v>-126884.72</v>
      </c>
      <c r="F26" s="8"/>
      <c r="G26" s="32" t="s">
        <v>19</v>
      </c>
      <c r="H26" s="4"/>
      <c r="I26" s="5"/>
      <c r="J26" s="6"/>
    </row>
    <row r="27" spans="1:10" x14ac:dyDescent="0.2">
      <c r="A27" s="11" t="s">
        <v>41</v>
      </c>
      <c r="B27" s="3">
        <f>B25+B21</f>
        <v>-20000</v>
      </c>
      <c r="C27" s="3">
        <f>C25+C21</f>
        <v>0</v>
      </c>
      <c r="D27" s="3">
        <f>D25+D21</f>
        <v>97311.52</v>
      </c>
      <c r="E27" s="3">
        <f t="shared" si="0"/>
        <v>-117311.52</v>
      </c>
      <c r="F27" s="3">
        <f t="shared" si="1"/>
        <v>-486.55759999999998</v>
      </c>
      <c r="G27" s="32" t="s">
        <v>19</v>
      </c>
      <c r="H27" s="4"/>
      <c r="I27" s="5"/>
      <c r="J27" s="6"/>
    </row>
    <row r="28" spans="1:10" x14ac:dyDescent="0.2">
      <c r="A28" s="11" t="s">
        <v>42</v>
      </c>
      <c r="B28" s="3">
        <f>B29</f>
        <v>2165867</v>
      </c>
      <c r="C28" s="3"/>
      <c r="D28" s="3">
        <f>D29</f>
        <v>2165867</v>
      </c>
      <c r="E28" s="3">
        <f t="shared" si="0"/>
        <v>0</v>
      </c>
      <c r="F28" s="3">
        <f t="shared" si="1"/>
        <v>100</v>
      </c>
      <c r="G28" s="32" t="s">
        <v>19</v>
      </c>
      <c r="H28" s="4"/>
      <c r="I28" s="5"/>
      <c r="J28" s="6"/>
    </row>
    <row r="29" spans="1:10" x14ac:dyDescent="0.2">
      <c r="A29" s="10" t="s">
        <v>44</v>
      </c>
      <c r="B29" s="8">
        <v>2165867</v>
      </c>
      <c r="C29" s="8"/>
      <c r="D29" s="8">
        <v>2165867</v>
      </c>
      <c r="E29" s="8">
        <f t="shared" si="0"/>
        <v>0</v>
      </c>
      <c r="F29" s="8">
        <f t="shared" si="1"/>
        <v>100</v>
      </c>
      <c r="G29" s="32" t="s">
        <v>19</v>
      </c>
      <c r="H29" s="4"/>
      <c r="I29" s="5"/>
      <c r="J29" s="6"/>
    </row>
    <row r="30" spans="1:10" x14ac:dyDescent="0.2">
      <c r="A30" s="11" t="s">
        <v>45</v>
      </c>
      <c r="B30" s="3"/>
      <c r="C30" s="3">
        <f>C31</f>
        <v>0</v>
      </c>
      <c r="D30" s="3">
        <f>SUM(D31:D32)</f>
        <v>16159.380000000001</v>
      </c>
      <c r="E30" s="3">
        <f t="shared" si="0"/>
        <v>-16159.380000000001</v>
      </c>
      <c r="F30" s="3"/>
      <c r="G30" s="32" t="s">
        <v>19</v>
      </c>
      <c r="H30" s="4"/>
      <c r="I30" s="5"/>
      <c r="J30" s="6"/>
    </row>
    <row r="31" spans="1:10" x14ac:dyDescent="0.2">
      <c r="A31" s="10" t="s">
        <v>47</v>
      </c>
      <c r="B31" s="8"/>
      <c r="C31" s="8"/>
      <c r="D31" s="8">
        <v>3175.7</v>
      </c>
      <c r="E31" s="8">
        <f t="shared" si="0"/>
        <v>-3175.7</v>
      </c>
      <c r="F31" s="8"/>
      <c r="G31" s="32" t="s">
        <v>19</v>
      </c>
      <c r="H31" s="4"/>
      <c r="I31" s="5"/>
      <c r="J31" s="6"/>
    </row>
    <row r="32" spans="1:10" x14ac:dyDescent="0.2">
      <c r="A32" s="10" t="s">
        <v>60</v>
      </c>
      <c r="B32" s="8"/>
      <c r="C32" s="8"/>
      <c r="D32" s="8">
        <v>12983.68</v>
      </c>
      <c r="E32" s="8">
        <f t="shared" si="0"/>
        <v>-12983.68</v>
      </c>
      <c r="F32" s="8"/>
      <c r="G32" s="32" t="s">
        <v>19</v>
      </c>
      <c r="H32" s="4"/>
      <c r="I32" s="5"/>
      <c r="J32" s="6"/>
    </row>
    <row r="33" spans="1:10" x14ac:dyDescent="0.2">
      <c r="A33" s="2" t="s">
        <v>48</v>
      </c>
      <c r="B33" s="3">
        <f>B28+B30</f>
        <v>2165867</v>
      </c>
      <c r="C33" s="3">
        <f>C28+C30</f>
        <v>0</v>
      </c>
      <c r="D33" s="3">
        <f>D28+D30</f>
        <v>2182026.38</v>
      </c>
      <c r="E33" s="3">
        <f t="shared" si="0"/>
        <v>-16159.379999999888</v>
      </c>
      <c r="F33" s="3">
        <f t="shared" si="1"/>
        <v>100.74609290413493</v>
      </c>
      <c r="G33" s="32" t="s">
        <v>19</v>
      </c>
      <c r="H33" s="4"/>
      <c r="I33" s="5"/>
      <c r="J33" s="6"/>
    </row>
    <row r="34" spans="1:10" x14ac:dyDescent="0.2">
      <c r="A34" s="2" t="s">
        <v>49</v>
      </c>
      <c r="B34" s="3">
        <f>B33+B27+B20</f>
        <v>14552.410000000149</v>
      </c>
      <c r="C34" s="3">
        <f>C33+C27+C20</f>
        <v>0</v>
      </c>
      <c r="D34" s="3">
        <f>D33+D27+D20</f>
        <v>224019.47999999975</v>
      </c>
      <c r="E34" s="3">
        <f t="shared" si="0"/>
        <v>-209467.0699999996</v>
      </c>
      <c r="F34" s="3">
        <f t="shared" si="1"/>
        <v>1539.3978042124807</v>
      </c>
      <c r="G34" s="32" t="s">
        <v>19</v>
      </c>
      <c r="H34" s="5"/>
      <c r="I34" s="5"/>
      <c r="J34" s="6"/>
    </row>
    <row r="35" spans="1:10" x14ac:dyDescent="0.2">
      <c r="A35" s="9" t="s">
        <v>50</v>
      </c>
      <c r="B35" s="8">
        <v>1434500.37</v>
      </c>
      <c r="C35" s="8"/>
      <c r="D35" s="8">
        <v>646771.67000000004</v>
      </c>
      <c r="E35" s="8">
        <f t="shared" si="0"/>
        <v>787728.70000000007</v>
      </c>
      <c r="F35" s="8">
        <f t="shared" si="1"/>
        <v>45.086894609863364</v>
      </c>
      <c r="G35" s="32" t="s">
        <v>19</v>
      </c>
      <c r="H35" s="5"/>
      <c r="I35" s="5"/>
      <c r="J35" s="6"/>
    </row>
    <row r="36" spans="1:10" x14ac:dyDescent="0.2">
      <c r="A36" s="9" t="s">
        <v>51</v>
      </c>
      <c r="B36" s="8">
        <v>1449052.78</v>
      </c>
      <c r="C36" s="8"/>
      <c r="D36" s="8">
        <v>870791.15</v>
      </c>
      <c r="E36" s="8">
        <f t="shared" si="0"/>
        <v>578261.63</v>
      </c>
      <c r="F36" s="8">
        <f t="shared" si="1"/>
        <v>60.093818666839724</v>
      </c>
      <c r="G36" s="32" t="s">
        <v>19</v>
      </c>
      <c r="H36" s="5"/>
      <c r="I36" s="5"/>
      <c r="J36" s="6"/>
    </row>
    <row r="37" spans="1:10" x14ac:dyDescent="0.2">
      <c r="A37" s="27"/>
      <c r="B37" s="28"/>
      <c r="C37" s="28"/>
      <c r="D37" s="28"/>
      <c r="E37" s="28"/>
      <c r="F37" s="28"/>
      <c r="G37" s="33"/>
      <c r="H37" s="29"/>
      <c r="I37" s="29"/>
      <c r="J37" s="29"/>
    </row>
    <row r="38" spans="1:10" x14ac:dyDescent="0.2">
      <c r="A38" s="41" t="s">
        <v>52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 x14ac:dyDescent="0.2">
      <c r="A39" s="41" t="s">
        <v>53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0" x14ac:dyDescent="0.2">
      <c r="A40" s="41" t="s">
        <v>54</v>
      </c>
      <c r="B40" s="41"/>
      <c r="C40" s="42"/>
      <c r="D40" s="42"/>
      <c r="E40" s="42"/>
      <c r="F40" s="42"/>
      <c r="G40" s="42"/>
      <c r="H40" s="42"/>
      <c r="I40" s="42"/>
      <c r="J40" s="42"/>
    </row>
    <row r="41" spans="1:10" x14ac:dyDescent="0.2">
      <c r="A41" s="41" t="s">
        <v>55</v>
      </c>
      <c r="B41" s="42"/>
      <c r="C41" s="42"/>
      <c r="D41" s="42"/>
      <c r="E41" s="42"/>
      <c r="F41" s="42"/>
      <c r="G41" s="42"/>
      <c r="H41" s="42"/>
      <c r="I41" s="42"/>
      <c r="J41" s="30"/>
    </row>
    <row r="42" spans="1:10" x14ac:dyDescent="0.2">
      <c r="A42" s="41" t="s">
        <v>65</v>
      </c>
      <c r="B42" s="42"/>
      <c r="C42" s="42"/>
      <c r="D42" s="42"/>
      <c r="E42" s="42"/>
      <c r="F42" s="42"/>
      <c r="G42" s="42"/>
      <c r="H42" s="42"/>
      <c r="I42" s="42"/>
      <c r="J42" s="30"/>
    </row>
    <row r="43" spans="1:10" x14ac:dyDescent="0.2">
      <c r="A43" s="40" t="s">
        <v>56</v>
      </c>
      <c r="B43" s="40"/>
      <c r="C43" s="40"/>
      <c r="D43" s="40"/>
      <c r="E43" s="40"/>
      <c r="F43" s="40"/>
      <c r="G43" s="40"/>
      <c r="H43" s="40"/>
      <c r="I43" s="40"/>
      <c r="J43" s="30"/>
    </row>
  </sheetData>
  <mergeCells count="15">
    <mergeCell ref="A43:I43"/>
    <mergeCell ref="A1:J1"/>
    <mergeCell ref="I3:J3"/>
    <mergeCell ref="C4:C5"/>
    <mergeCell ref="D4:D5"/>
    <mergeCell ref="E4:E5"/>
    <mergeCell ref="F4:F6"/>
    <mergeCell ref="G4:G6"/>
    <mergeCell ref="H4:H6"/>
    <mergeCell ref="I4:J6"/>
    <mergeCell ref="A38:J38"/>
    <mergeCell ref="A39:J39"/>
    <mergeCell ref="A40:J40"/>
    <mergeCell ref="A41:I41"/>
    <mergeCell ref="A42:I42"/>
  </mergeCells>
  <pageMargins left="1.1023622047244095" right="0.70866141732283472" top="1.3385826771653544" bottom="0.74803149606299213" header="0.31496062992125984" footer="0.31496062992125984"/>
  <pageSetup paperSize="9" scale="52" orientation="portrait" r:id="rId1"/>
  <headerFooter>
    <oddHeader>&amp;L&amp;G&amp;R&amp;G</oddHeader>
    <oddFooter>&amp;RPägina &amp;P de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F4252-79B4-3941-B42D-C1EF23917F3E}">
  <sheetPr>
    <pageSetUpPr fitToPage="1"/>
  </sheetPr>
  <dimension ref="A1:J42"/>
  <sheetViews>
    <sheetView topLeftCell="A25" zoomScale="145" zoomScaleNormal="145" workbookViewId="0">
      <selection activeCell="A41" sqref="A41:I41"/>
    </sheetView>
  </sheetViews>
  <sheetFormatPr baseColWidth="10" defaultColWidth="9.140625" defaultRowHeight="12.75" x14ac:dyDescent="0.2"/>
  <cols>
    <col min="1" max="1" width="41.85546875" style="26" bestFit="1" customWidth="1"/>
    <col min="2" max="2" width="16.42578125" style="26" customWidth="1"/>
    <col min="3" max="3" width="10.28515625" style="26" customWidth="1"/>
    <col min="4" max="4" width="13" style="26" customWidth="1"/>
    <col min="5" max="5" width="12.140625" style="26" bestFit="1" customWidth="1"/>
    <col min="6" max="6" width="17.7109375" style="26" customWidth="1"/>
    <col min="7" max="7" width="13.42578125" style="14" customWidth="1"/>
    <col min="8" max="8" width="12.140625" style="26" customWidth="1"/>
    <col min="9" max="10" width="9.140625" style="26"/>
    <col min="11" max="16384" width="9.140625" style="1"/>
  </cols>
  <sheetData>
    <row r="1" spans="1:10" ht="15.75" thickBo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">
      <c r="A2" s="17" t="s">
        <v>61</v>
      </c>
      <c r="B2" s="18"/>
      <c r="C2" s="18"/>
      <c r="D2" s="18"/>
      <c r="E2" s="18"/>
      <c r="F2" s="18"/>
      <c r="G2" s="12"/>
      <c r="H2" s="18"/>
      <c r="I2" s="18"/>
      <c r="J2" s="18"/>
    </row>
    <row r="3" spans="1:10" x14ac:dyDescent="0.2">
      <c r="A3" s="17"/>
      <c r="B3" s="18"/>
      <c r="C3" s="18"/>
      <c r="D3" s="18"/>
      <c r="E3" s="18"/>
      <c r="F3" s="18"/>
      <c r="G3" s="12"/>
      <c r="H3" s="18"/>
      <c r="I3" s="46" t="s">
        <v>2</v>
      </c>
      <c r="J3" s="47"/>
    </row>
    <row r="4" spans="1:10" ht="14.1" customHeight="1" x14ac:dyDescent="0.2">
      <c r="A4" s="31" t="s">
        <v>3</v>
      </c>
      <c r="B4" s="31" t="s">
        <v>4</v>
      </c>
      <c r="C4" s="48" t="s">
        <v>5</v>
      </c>
      <c r="D4" s="50" t="s">
        <v>6</v>
      </c>
      <c r="E4" s="48" t="s">
        <v>7</v>
      </c>
      <c r="F4" s="48" t="s">
        <v>8</v>
      </c>
      <c r="G4" s="48" t="s">
        <v>9</v>
      </c>
      <c r="H4" s="48" t="s">
        <v>10</v>
      </c>
      <c r="I4" s="56" t="s">
        <v>11</v>
      </c>
      <c r="J4" s="57"/>
    </row>
    <row r="5" spans="1:10" x14ac:dyDescent="0.2">
      <c r="A5" s="15" t="s">
        <v>12</v>
      </c>
      <c r="B5" s="15" t="s">
        <v>13</v>
      </c>
      <c r="C5" s="49"/>
      <c r="D5" s="51"/>
      <c r="E5" s="52"/>
      <c r="F5" s="53"/>
      <c r="G5" s="49"/>
      <c r="H5" s="49"/>
      <c r="I5" s="58"/>
      <c r="J5" s="59"/>
    </row>
    <row r="6" spans="1:10" x14ac:dyDescent="0.2">
      <c r="A6" s="19"/>
      <c r="B6" s="16" t="s">
        <v>14</v>
      </c>
      <c r="C6" s="16" t="s">
        <v>15</v>
      </c>
      <c r="D6" s="16" t="s">
        <v>16</v>
      </c>
      <c r="E6" s="16" t="s">
        <v>17</v>
      </c>
      <c r="F6" s="54"/>
      <c r="G6" s="55"/>
      <c r="H6" s="55"/>
      <c r="I6" s="60"/>
      <c r="J6" s="61"/>
    </row>
    <row r="7" spans="1:10" x14ac:dyDescent="0.2">
      <c r="A7" s="2" t="s">
        <v>18</v>
      </c>
      <c r="B7" s="3">
        <v>-2165867</v>
      </c>
      <c r="C7" s="3"/>
      <c r="D7" s="3">
        <v>-2165867</v>
      </c>
      <c r="E7" s="3">
        <f t="shared" ref="E7:E35" si="0">B7+C7-D7</f>
        <v>0</v>
      </c>
      <c r="F7" s="3">
        <f>D7/(B7+C7)*100</f>
        <v>100</v>
      </c>
      <c r="G7" s="32" t="s">
        <v>19</v>
      </c>
      <c r="H7" s="4"/>
      <c r="I7" s="5"/>
      <c r="J7" s="6"/>
    </row>
    <row r="8" spans="1:10" x14ac:dyDescent="0.2">
      <c r="A8" s="2" t="s">
        <v>20</v>
      </c>
      <c r="B8" s="3">
        <f>SUM(B9:B12)</f>
        <v>7901.34</v>
      </c>
      <c r="C8" s="3">
        <f>SUM(C9:C12)</f>
        <v>0</v>
      </c>
      <c r="D8" s="3">
        <f>SUM(D9:D12)</f>
        <v>16762.150000000001</v>
      </c>
      <c r="E8" s="3">
        <f t="shared" si="0"/>
        <v>-8860.8100000000013</v>
      </c>
      <c r="F8" s="3">
        <f t="shared" ref="F8:F35" si="1">D8/(B8+C8)*100</f>
        <v>212.14313015260706</v>
      </c>
      <c r="G8" s="32" t="s">
        <v>19</v>
      </c>
      <c r="H8" s="4"/>
      <c r="I8" s="5"/>
      <c r="J8" s="6"/>
    </row>
    <row r="9" spans="1:10" x14ac:dyDescent="0.2">
      <c r="A9" s="7" t="s">
        <v>21</v>
      </c>
      <c r="B9" s="8">
        <v>49963.67</v>
      </c>
      <c r="C9" s="8"/>
      <c r="D9" s="8">
        <v>50366.22</v>
      </c>
      <c r="E9" s="8">
        <f t="shared" si="0"/>
        <v>-402.55000000000291</v>
      </c>
      <c r="F9" s="8">
        <f t="shared" si="1"/>
        <v>100.80568541101967</v>
      </c>
      <c r="G9" s="32" t="s">
        <v>19</v>
      </c>
      <c r="H9" s="4"/>
      <c r="I9" s="5"/>
      <c r="J9" s="6"/>
    </row>
    <row r="10" spans="1:10" x14ac:dyDescent="0.2">
      <c r="A10" s="7" t="s">
        <v>23</v>
      </c>
      <c r="B10" s="8"/>
      <c r="C10" s="8"/>
      <c r="D10" s="8"/>
      <c r="E10" s="8"/>
      <c r="F10" s="8"/>
      <c r="G10" s="32" t="s">
        <v>19</v>
      </c>
      <c r="H10" s="4"/>
      <c r="I10" s="5"/>
      <c r="J10" s="6"/>
    </row>
    <row r="11" spans="1:10" x14ac:dyDescent="0.2">
      <c r="A11" s="7" t="s">
        <v>24</v>
      </c>
      <c r="B11" s="8">
        <v>-30339.87</v>
      </c>
      <c r="C11" s="8"/>
      <c r="D11" s="8">
        <v>-30339.87</v>
      </c>
      <c r="E11" s="8">
        <f t="shared" si="0"/>
        <v>0</v>
      </c>
      <c r="F11" s="8">
        <f t="shared" si="1"/>
        <v>100</v>
      </c>
      <c r="G11" s="32" t="s">
        <v>19</v>
      </c>
      <c r="H11" s="4"/>
      <c r="I11" s="5"/>
      <c r="J11" s="6"/>
    </row>
    <row r="12" spans="1:10" x14ac:dyDescent="0.2">
      <c r="A12" s="9" t="s">
        <v>25</v>
      </c>
      <c r="B12" s="8">
        <v>-11722.46</v>
      </c>
      <c r="C12" s="8"/>
      <c r="D12" s="8">
        <v>-3264.2</v>
      </c>
      <c r="E12" s="8">
        <f t="shared" si="0"/>
        <v>-8458.2599999999984</v>
      </c>
      <c r="F12" s="8">
        <f t="shared" si="1"/>
        <v>27.845691092142776</v>
      </c>
      <c r="G12" s="32" t="s">
        <v>19</v>
      </c>
      <c r="H12" s="4"/>
      <c r="I12" s="5"/>
      <c r="J12" s="6"/>
    </row>
    <row r="13" spans="1:10" x14ac:dyDescent="0.2">
      <c r="A13" s="2" t="s">
        <v>27</v>
      </c>
      <c r="B13" s="3">
        <f>SUM(B14:B17)</f>
        <v>0</v>
      </c>
      <c r="C13" s="3">
        <f>SUM(C14:C17)</f>
        <v>0</v>
      </c>
      <c r="D13" s="3">
        <f>SUM(D14:D17)</f>
        <v>-767636.51</v>
      </c>
      <c r="E13" s="3">
        <f t="shared" si="0"/>
        <v>767636.51</v>
      </c>
      <c r="F13" s="3"/>
      <c r="G13" s="32" t="s">
        <v>19</v>
      </c>
      <c r="H13" s="4"/>
      <c r="I13" s="5"/>
      <c r="J13" s="6"/>
    </row>
    <row r="14" spans="1:10" x14ac:dyDescent="0.2">
      <c r="A14" s="10" t="s">
        <v>28</v>
      </c>
      <c r="B14" s="8"/>
      <c r="C14" s="8"/>
      <c r="D14" s="8">
        <v>491320.01</v>
      </c>
      <c r="E14" s="8">
        <f t="shared" si="0"/>
        <v>-491320.01</v>
      </c>
      <c r="F14" s="8"/>
      <c r="G14" s="32" t="s">
        <v>19</v>
      </c>
      <c r="H14" s="4"/>
      <c r="I14" s="5"/>
      <c r="J14" s="6"/>
    </row>
    <row r="15" spans="1:10" x14ac:dyDescent="0.2">
      <c r="A15" s="10" t="s">
        <v>29</v>
      </c>
      <c r="B15" s="8"/>
      <c r="C15" s="8"/>
      <c r="D15" s="8">
        <v>-305889.24</v>
      </c>
      <c r="E15" s="8">
        <f t="shared" si="0"/>
        <v>305889.24</v>
      </c>
      <c r="F15" s="8"/>
      <c r="G15" s="32" t="s">
        <v>19</v>
      </c>
      <c r="H15" s="4"/>
      <c r="I15" s="5"/>
      <c r="J15" s="6"/>
    </row>
    <row r="16" spans="1:10" x14ac:dyDescent="0.2">
      <c r="A16" s="10" t="s">
        <v>30</v>
      </c>
      <c r="B16" s="8"/>
      <c r="C16" s="8"/>
      <c r="D16" s="8">
        <v>-974874.9</v>
      </c>
      <c r="E16" s="8">
        <f t="shared" si="0"/>
        <v>974874.9</v>
      </c>
      <c r="F16" s="8"/>
      <c r="G16" s="32" t="s">
        <v>19</v>
      </c>
      <c r="H16" s="4"/>
      <c r="I16" s="5"/>
      <c r="J16" s="6"/>
    </row>
    <row r="17" spans="1:10" x14ac:dyDescent="0.2">
      <c r="A17" s="10" t="s">
        <v>31</v>
      </c>
      <c r="B17" s="8"/>
      <c r="C17" s="8"/>
      <c r="D17" s="8">
        <v>21807.62</v>
      </c>
      <c r="E17" s="8">
        <f t="shared" si="0"/>
        <v>-21807.62</v>
      </c>
      <c r="F17" s="8"/>
      <c r="G17" s="32" t="s">
        <v>19</v>
      </c>
      <c r="H17" s="4"/>
      <c r="I17" s="5"/>
      <c r="J17" s="6"/>
    </row>
    <row r="18" spans="1:10" x14ac:dyDescent="0.2">
      <c r="A18" s="11" t="s">
        <v>32</v>
      </c>
      <c r="B18" s="3">
        <f>B19</f>
        <v>11722.46</v>
      </c>
      <c r="C18" s="3">
        <f>C19</f>
        <v>0</v>
      </c>
      <c r="D18" s="3">
        <f>D19</f>
        <v>3264.2</v>
      </c>
      <c r="E18" s="3">
        <f t="shared" si="0"/>
        <v>8458.2599999999984</v>
      </c>
      <c r="F18" s="3">
        <f t="shared" si="1"/>
        <v>27.845691092142776</v>
      </c>
      <c r="G18" s="32" t="s">
        <v>19</v>
      </c>
      <c r="H18" s="4"/>
      <c r="I18" s="5"/>
      <c r="J18" s="6"/>
    </row>
    <row r="19" spans="1:10" x14ac:dyDescent="0.2">
      <c r="A19" s="9" t="s">
        <v>34</v>
      </c>
      <c r="B19" s="8">
        <v>11722.46</v>
      </c>
      <c r="C19" s="8"/>
      <c r="D19" s="8">
        <v>3264.2</v>
      </c>
      <c r="E19" s="8">
        <f t="shared" si="0"/>
        <v>8458.2599999999984</v>
      </c>
      <c r="F19" s="8">
        <f t="shared" si="1"/>
        <v>27.845691092142776</v>
      </c>
      <c r="G19" s="32" t="s">
        <v>19</v>
      </c>
      <c r="H19" s="5"/>
      <c r="I19" s="5"/>
      <c r="J19" s="6"/>
    </row>
    <row r="20" spans="1:10" x14ac:dyDescent="0.2">
      <c r="A20" s="2" t="s">
        <v>35</v>
      </c>
      <c r="B20" s="3">
        <f>B18+B13+B8+B7</f>
        <v>-2146243.2000000002</v>
      </c>
      <c r="C20" s="3">
        <f>C18+C13+C8+C7</f>
        <v>0</v>
      </c>
      <c r="D20" s="3">
        <f>D18+D13+D8+D7</f>
        <v>-2913477.16</v>
      </c>
      <c r="E20" s="3">
        <f t="shared" si="0"/>
        <v>767233.96</v>
      </c>
      <c r="F20" s="3">
        <f t="shared" si="1"/>
        <v>135.74776427946281</v>
      </c>
      <c r="G20" s="32" t="s">
        <v>19</v>
      </c>
      <c r="H20" s="5"/>
      <c r="I20" s="5"/>
      <c r="J20" s="6"/>
    </row>
    <row r="21" spans="1:10" x14ac:dyDescent="0.2">
      <c r="A21" s="11" t="s">
        <v>36</v>
      </c>
      <c r="B21" s="3"/>
      <c r="C21" s="3">
        <f>SUM(C22:C24)</f>
        <v>0</v>
      </c>
      <c r="D21" s="3">
        <f>SUM(D22:D24)</f>
        <v>-70004.92</v>
      </c>
      <c r="E21" s="3">
        <f t="shared" si="0"/>
        <v>70004.92</v>
      </c>
      <c r="F21" s="3"/>
      <c r="G21" s="32" t="s">
        <v>19</v>
      </c>
      <c r="H21" s="4"/>
      <c r="I21" s="5"/>
      <c r="J21" s="6"/>
    </row>
    <row r="22" spans="1:10" x14ac:dyDescent="0.2">
      <c r="A22" s="10" t="s">
        <v>37</v>
      </c>
      <c r="B22" s="8"/>
      <c r="C22" s="8"/>
      <c r="D22" s="8">
        <v>-5885</v>
      </c>
      <c r="E22" s="8">
        <f t="shared" si="0"/>
        <v>5885</v>
      </c>
      <c r="F22" s="8"/>
      <c r="G22" s="32" t="s">
        <v>19</v>
      </c>
      <c r="H22" s="4"/>
      <c r="I22" s="5"/>
      <c r="J22" s="6"/>
    </row>
    <row r="23" spans="1:10" x14ac:dyDescent="0.2">
      <c r="A23" s="10" t="s">
        <v>38</v>
      </c>
      <c r="B23" s="8"/>
      <c r="C23" s="8"/>
      <c r="D23" s="8">
        <v>-64119.92</v>
      </c>
      <c r="E23" s="8">
        <f t="shared" si="0"/>
        <v>64119.92</v>
      </c>
      <c r="F23" s="8"/>
      <c r="G23" s="32" t="s">
        <v>19</v>
      </c>
      <c r="H23" s="4"/>
      <c r="I23" s="5"/>
      <c r="J23" s="6"/>
    </row>
    <row r="24" spans="1:10" x14ac:dyDescent="0.2">
      <c r="A24" s="10" t="s">
        <v>39</v>
      </c>
      <c r="B24" s="8"/>
      <c r="C24" s="8"/>
      <c r="D24" s="8"/>
      <c r="E24" s="8"/>
      <c r="F24" s="8"/>
      <c r="G24" s="32" t="s">
        <v>19</v>
      </c>
      <c r="H24" s="4"/>
      <c r="I24" s="5"/>
      <c r="J24" s="6"/>
    </row>
    <row r="25" spans="1:10" x14ac:dyDescent="0.2">
      <c r="A25" s="11" t="s">
        <v>40</v>
      </c>
      <c r="B25" s="3"/>
      <c r="C25" s="3">
        <f>C26</f>
        <v>0</v>
      </c>
      <c r="D25" s="3">
        <f>D26</f>
        <v>0</v>
      </c>
      <c r="E25" s="3"/>
      <c r="F25" s="8"/>
      <c r="G25" s="32" t="s">
        <v>19</v>
      </c>
      <c r="H25" s="4"/>
      <c r="I25" s="5"/>
      <c r="J25" s="6"/>
    </row>
    <row r="26" spans="1:10" x14ac:dyDescent="0.2">
      <c r="A26" s="10" t="s">
        <v>39</v>
      </c>
      <c r="B26" s="8"/>
      <c r="C26" s="8"/>
      <c r="D26" s="8"/>
      <c r="E26" s="3"/>
      <c r="F26" s="8"/>
      <c r="G26" s="32" t="s">
        <v>19</v>
      </c>
      <c r="H26" s="4"/>
      <c r="I26" s="5"/>
      <c r="J26" s="6"/>
    </row>
    <row r="27" spans="1:10" x14ac:dyDescent="0.2">
      <c r="A27" s="11" t="s">
        <v>41</v>
      </c>
      <c r="B27" s="3">
        <f>B25+B21</f>
        <v>0</v>
      </c>
      <c r="C27" s="3">
        <f>C25+C21</f>
        <v>0</v>
      </c>
      <c r="D27" s="3">
        <f>D25+D21</f>
        <v>-70004.92</v>
      </c>
      <c r="E27" s="3">
        <f t="shared" si="0"/>
        <v>70004.92</v>
      </c>
      <c r="F27" s="3"/>
      <c r="G27" s="32" t="s">
        <v>19</v>
      </c>
      <c r="H27" s="4"/>
      <c r="I27" s="5"/>
      <c r="J27" s="6"/>
    </row>
    <row r="28" spans="1:10" x14ac:dyDescent="0.2">
      <c r="A28" s="11" t="s">
        <v>42</v>
      </c>
      <c r="B28" s="3">
        <f>B29</f>
        <v>2165867</v>
      </c>
      <c r="C28" s="3"/>
      <c r="D28" s="3">
        <f>D29</f>
        <v>2165867</v>
      </c>
      <c r="E28" s="3">
        <f t="shared" si="0"/>
        <v>0</v>
      </c>
      <c r="F28" s="3">
        <f t="shared" si="1"/>
        <v>100</v>
      </c>
      <c r="G28" s="32" t="s">
        <v>19</v>
      </c>
      <c r="H28" s="4"/>
      <c r="I28" s="5"/>
      <c r="J28" s="6"/>
    </row>
    <row r="29" spans="1:10" x14ac:dyDescent="0.2">
      <c r="A29" s="10" t="s">
        <v>44</v>
      </c>
      <c r="B29" s="8">
        <v>2165867</v>
      </c>
      <c r="C29" s="8"/>
      <c r="D29" s="8">
        <v>2165867</v>
      </c>
      <c r="E29" s="8">
        <f t="shared" si="0"/>
        <v>0</v>
      </c>
      <c r="F29" s="8">
        <f t="shared" si="1"/>
        <v>100</v>
      </c>
      <c r="G29" s="32" t="s">
        <v>19</v>
      </c>
      <c r="H29" s="4"/>
      <c r="I29" s="5"/>
      <c r="J29" s="6"/>
    </row>
    <row r="30" spans="1:10" x14ac:dyDescent="0.2">
      <c r="A30" s="11" t="s">
        <v>45</v>
      </c>
      <c r="B30" s="3"/>
      <c r="C30" s="3">
        <f>C31</f>
        <v>0</v>
      </c>
      <c r="D30" s="3">
        <f>D31</f>
        <v>-20815.05</v>
      </c>
      <c r="E30" s="3">
        <f t="shared" si="0"/>
        <v>20815.05</v>
      </c>
      <c r="F30" s="3"/>
      <c r="G30" s="32" t="s">
        <v>19</v>
      </c>
      <c r="H30" s="4"/>
      <c r="I30" s="5"/>
      <c r="J30" s="6"/>
    </row>
    <row r="31" spans="1:10" x14ac:dyDescent="0.2">
      <c r="A31" s="10" t="s">
        <v>62</v>
      </c>
      <c r="B31" s="8"/>
      <c r="C31" s="8"/>
      <c r="D31" s="8">
        <v>-20815.05</v>
      </c>
      <c r="E31" s="8">
        <f t="shared" si="0"/>
        <v>20815.05</v>
      </c>
      <c r="F31" s="8"/>
      <c r="G31" s="32" t="s">
        <v>19</v>
      </c>
      <c r="H31" s="4"/>
      <c r="I31" s="5"/>
      <c r="J31" s="6"/>
    </row>
    <row r="32" spans="1:10" x14ac:dyDescent="0.2">
      <c r="A32" s="2" t="s">
        <v>48</v>
      </c>
      <c r="B32" s="3">
        <f>B28+B30</f>
        <v>2165867</v>
      </c>
      <c r="C32" s="3">
        <f>C28+C30</f>
        <v>0</v>
      </c>
      <c r="D32" s="3">
        <f>D28+D30</f>
        <v>2145051.9500000002</v>
      </c>
      <c r="E32" s="3">
        <f t="shared" si="0"/>
        <v>20815.049999999814</v>
      </c>
      <c r="F32" s="3">
        <f t="shared" si="1"/>
        <v>99.038950683490739</v>
      </c>
      <c r="G32" s="32" t="s">
        <v>19</v>
      </c>
      <c r="H32" s="4"/>
      <c r="I32" s="5"/>
      <c r="J32" s="6"/>
    </row>
    <row r="33" spans="1:10" x14ac:dyDescent="0.2">
      <c r="A33" s="2" t="s">
        <v>49</v>
      </c>
      <c r="B33" s="3">
        <f>B32+B27+B20</f>
        <v>19623.799999999814</v>
      </c>
      <c r="C33" s="3">
        <f>C32+C27+C20</f>
        <v>0</v>
      </c>
      <c r="D33" s="3">
        <f>D32+D27+D20</f>
        <v>-838430.12999999989</v>
      </c>
      <c r="E33" s="3">
        <f t="shared" si="0"/>
        <v>858053.9299999997</v>
      </c>
      <c r="F33" s="3">
        <f t="shared" si="1"/>
        <v>-4272.5166889185975</v>
      </c>
      <c r="G33" s="32" t="s">
        <v>19</v>
      </c>
      <c r="H33" s="5"/>
      <c r="I33" s="5"/>
      <c r="J33" s="6"/>
    </row>
    <row r="34" spans="1:10" x14ac:dyDescent="0.2">
      <c r="A34" s="9" t="s">
        <v>50</v>
      </c>
      <c r="B34" s="8">
        <v>1020247.08</v>
      </c>
      <c r="C34" s="8"/>
      <c r="D34" s="8">
        <v>1485201.8</v>
      </c>
      <c r="E34" s="8">
        <f t="shared" si="0"/>
        <v>-464954.72000000009</v>
      </c>
      <c r="F34" s="8">
        <f t="shared" si="1"/>
        <v>145.57275674829671</v>
      </c>
      <c r="G34" s="32" t="s">
        <v>19</v>
      </c>
      <c r="H34" s="5"/>
      <c r="I34" s="5"/>
      <c r="J34" s="6"/>
    </row>
    <row r="35" spans="1:10" x14ac:dyDescent="0.2">
      <c r="A35" s="9" t="s">
        <v>51</v>
      </c>
      <c r="B35" s="8">
        <v>1039870.88</v>
      </c>
      <c r="C35" s="8"/>
      <c r="D35" s="8">
        <v>646771.67000000004</v>
      </c>
      <c r="E35" s="8">
        <f t="shared" si="0"/>
        <v>393099.20999999996</v>
      </c>
      <c r="F35" s="8">
        <f t="shared" si="1"/>
        <v>62.197305688567795</v>
      </c>
      <c r="G35" s="32" t="s">
        <v>19</v>
      </c>
      <c r="H35" s="5"/>
      <c r="I35" s="5"/>
      <c r="J35" s="6"/>
    </row>
    <row r="37" spans="1:10" x14ac:dyDescent="0.2">
      <c r="A37" s="41" t="s">
        <v>52</v>
      </c>
      <c r="B37" s="40"/>
      <c r="C37" s="40"/>
      <c r="D37" s="40"/>
      <c r="E37" s="40"/>
      <c r="F37" s="40"/>
      <c r="G37" s="40"/>
      <c r="H37" s="40"/>
      <c r="I37" s="40"/>
      <c r="J37" s="40"/>
    </row>
    <row r="38" spans="1:10" x14ac:dyDescent="0.2">
      <c r="A38" s="41" t="s">
        <v>53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 x14ac:dyDescent="0.2">
      <c r="A39" s="41" t="s">
        <v>54</v>
      </c>
      <c r="B39" s="41"/>
      <c r="C39" s="42"/>
      <c r="D39" s="42"/>
      <c r="E39" s="42"/>
      <c r="F39" s="42"/>
      <c r="G39" s="42"/>
      <c r="H39" s="42"/>
      <c r="I39" s="42"/>
      <c r="J39" s="42"/>
    </row>
    <row r="40" spans="1:10" x14ac:dyDescent="0.2">
      <c r="A40" s="41" t="s">
        <v>55</v>
      </c>
      <c r="B40" s="42"/>
      <c r="C40" s="42"/>
      <c r="D40" s="42"/>
      <c r="E40" s="42"/>
      <c r="F40" s="42"/>
      <c r="G40" s="42"/>
      <c r="H40" s="42"/>
      <c r="I40" s="42"/>
      <c r="J40" s="30"/>
    </row>
    <row r="41" spans="1:10" x14ac:dyDescent="0.2">
      <c r="A41" s="41" t="s">
        <v>65</v>
      </c>
      <c r="B41" s="42"/>
      <c r="C41" s="42"/>
      <c r="D41" s="42"/>
      <c r="E41" s="42"/>
      <c r="F41" s="42"/>
      <c r="G41" s="42"/>
      <c r="H41" s="42"/>
      <c r="I41" s="42"/>
      <c r="J41" s="30"/>
    </row>
    <row r="42" spans="1:10" x14ac:dyDescent="0.2">
      <c r="A42" s="40" t="s">
        <v>56</v>
      </c>
      <c r="B42" s="40"/>
      <c r="C42" s="40"/>
      <c r="D42" s="40"/>
      <c r="E42" s="40"/>
      <c r="F42" s="40"/>
      <c r="G42" s="40"/>
      <c r="H42" s="40"/>
      <c r="I42" s="40"/>
      <c r="J42" s="30"/>
    </row>
  </sheetData>
  <mergeCells count="15">
    <mergeCell ref="A42:I42"/>
    <mergeCell ref="A1:J1"/>
    <mergeCell ref="I3:J3"/>
    <mergeCell ref="C4:C5"/>
    <mergeCell ref="D4:D5"/>
    <mergeCell ref="E4:E5"/>
    <mergeCell ref="F4:F6"/>
    <mergeCell ref="G4:G6"/>
    <mergeCell ref="H4:H6"/>
    <mergeCell ref="I4:J6"/>
    <mergeCell ref="A37:J37"/>
    <mergeCell ref="A38:J38"/>
    <mergeCell ref="A39:J39"/>
    <mergeCell ref="A40:I40"/>
    <mergeCell ref="A41:I41"/>
  </mergeCells>
  <pageMargins left="1.1023622047244095" right="0.70866141732283472" top="1.3385826771653544" bottom="0.74803149606299213" header="0.31496062992125984" footer="0.31496062992125984"/>
  <pageSetup paperSize="9" scale="52" orientation="portrait" r:id="rId1"/>
  <headerFooter>
    <oddHeader>&amp;L&amp;G&amp;R&amp;G</oddHeader>
    <oddFooter>&amp;RPägina &amp;P de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opLeftCell="A18" zoomScale="145" zoomScaleNormal="145" workbookViewId="0">
      <selection activeCell="A41" sqref="A41:I41"/>
    </sheetView>
  </sheetViews>
  <sheetFormatPr baseColWidth="10" defaultColWidth="9.140625" defaultRowHeight="12.75" x14ac:dyDescent="0.2"/>
  <cols>
    <col min="1" max="1" width="41.85546875" style="26" bestFit="1" customWidth="1"/>
    <col min="2" max="2" width="16.42578125" style="26" customWidth="1"/>
    <col min="3" max="3" width="10.28515625" style="26" customWidth="1"/>
    <col min="4" max="5" width="13" style="26" customWidth="1"/>
    <col min="6" max="6" width="17.7109375" style="26" customWidth="1"/>
    <col min="7" max="7" width="13.42578125" style="14" customWidth="1"/>
    <col min="8" max="8" width="12.140625" style="26" customWidth="1"/>
    <col min="9" max="10" width="9.140625" style="26"/>
    <col min="11" max="16384" width="9.140625" style="1"/>
  </cols>
  <sheetData>
    <row r="1" spans="1:10" ht="15.75" thickBo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x14ac:dyDescent="0.2">
      <c r="A2" s="17" t="s">
        <v>63</v>
      </c>
      <c r="B2" s="18"/>
      <c r="C2" s="18"/>
      <c r="D2" s="18"/>
      <c r="E2" s="18"/>
      <c r="F2" s="18"/>
      <c r="G2" s="12"/>
      <c r="H2" s="18"/>
      <c r="I2" s="18"/>
      <c r="J2" s="18"/>
    </row>
    <row r="3" spans="1:10" x14ac:dyDescent="0.2">
      <c r="A3" s="17"/>
      <c r="B3" s="18"/>
      <c r="C3" s="18"/>
      <c r="D3" s="18"/>
      <c r="E3" s="18"/>
      <c r="F3" s="18"/>
      <c r="G3" s="12"/>
      <c r="H3" s="18"/>
      <c r="I3" s="46" t="s">
        <v>2</v>
      </c>
      <c r="J3" s="47"/>
    </row>
    <row r="4" spans="1:10" ht="14.1" customHeight="1" x14ac:dyDescent="0.2">
      <c r="A4" s="31" t="s">
        <v>3</v>
      </c>
      <c r="B4" s="31" t="s">
        <v>4</v>
      </c>
      <c r="C4" s="48" t="s">
        <v>5</v>
      </c>
      <c r="D4" s="50" t="s">
        <v>6</v>
      </c>
      <c r="E4" s="48" t="s">
        <v>7</v>
      </c>
      <c r="F4" s="48" t="s">
        <v>8</v>
      </c>
      <c r="G4" s="48" t="s">
        <v>9</v>
      </c>
      <c r="H4" s="48" t="s">
        <v>10</v>
      </c>
      <c r="I4" s="56" t="s">
        <v>11</v>
      </c>
      <c r="J4" s="57"/>
    </row>
    <row r="5" spans="1:10" x14ac:dyDescent="0.2">
      <c r="A5" s="15" t="s">
        <v>12</v>
      </c>
      <c r="B5" s="15" t="s">
        <v>13</v>
      </c>
      <c r="C5" s="49"/>
      <c r="D5" s="51"/>
      <c r="E5" s="52"/>
      <c r="F5" s="53"/>
      <c r="G5" s="49"/>
      <c r="H5" s="49"/>
      <c r="I5" s="58"/>
      <c r="J5" s="59"/>
    </row>
    <row r="6" spans="1:10" x14ac:dyDescent="0.2">
      <c r="A6" s="19"/>
      <c r="B6" s="16" t="s">
        <v>14</v>
      </c>
      <c r="C6" s="16" t="s">
        <v>15</v>
      </c>
      <c r="D6" s="16" t="s">
        <v>16</v>
      </c>
      <c r="E6" s="16" t="s">
        <v>17</v>
      </c>
      <c r="F6" s="54"/>
      <c r="G6" s="55"/>
      <c r="H6" s="55"/>
      <c r="I6" s="60"/>
      <c r="J6" s="61"/>
    </row>
    <row r="7" spans="1:10" x14ac:dyDescent="0.2">
      <c r="A7" s="2" t="s">
        <v>18</v>
      </c>
      <c r="B7" s="20">
        <v>-2165867</v>
      </c>
      <c r="C7" s="20"/>
      <c r="D7" s="20">
        <v>-2165867</v>
      </c>
      <c r="E7" s="20"/>
      <c r="F7" s="20">
        <f>D7/(B7+C7)*100</f>
        <v>100</v>
      </c>
      <c r="G7" s="13" t="s">
        <v>19</v>
      </c>
      <c r="H7" s="21"/>
      <c r="I7" s="22"/>
      <c r="J7" s="23"/>
    </row>
    <row r="8" spans="1:10" x14ac:dyDescent="0.2">
      <c r="A8" s="2" t="s">
        <v>20</v>
      </c>
      <c r="B8" s="20">
        <f>SUM(B9:B12)</f>
        <v>17775.769999999997</v>
      </c>
      <c r="C8" s="20">
        <f>SUM(C9:C12)</f>
        <v>0</v>
      </c>
      <c r="D8" s="20">
        <f>SUM(D9:D12)</f>
        <v>14146.980000000003</v>
      </c>
      <c r="E8" s="20">
        <f t="shared" ref="E8:E35" si="0">B8+C8-D8</f>
        <v>3628.7899999999936</v>
      </c>
      <c r="F8" s="20">
        <f t="shared" ref="F8:F35" si="1">D8/(B8+C8)*100</f>
        <v>79.585750715721488</v>
      </c>
      <c r="G8" s="13" t="s">
        <v>19</v>
      </c>
      <c r="H8" s="21"/>
      <c r="I8" s="22"/>
      <c r="J8" s="23"/>
    </row>
    <row r="9" spans="1:10" x14ac:dyDescent="0.2">
      <c r="A9" s="7" t="s">
        <v>21</v>
      </c>
      <c r="B9" s="24">
        <v>52323.199999999997</v>
      </c>
      <c r="C9" s="24"/>
      <c r="D9" s="24">
        <v>52618.05</v>
      </c>
      <c r="E9" s="24">
        <f t="shared" si="0"/>
        <v>-294.85000000000582</v>
      </c>
      <c r="F9" s="24">
        <f t="shared" si="1"/>
        <v>100.56351675738489</v>
      </c>
      <c r="G9" s="13" t="s">
        <v>19</v>
      </c>
      <c r="H9" s="21"/>
      <c r="I9" s="22"/>
      <c r="J9" s="23"/>
    </row>
    <row r="10" spans="1:10" x14ac:dyDescent="0.2">
      <c r="A10" s="7" t="s">
        <v>23</v>
      </c>
      <c r="B10" s="24"/>
      <c r="C10" s="24"/>
      <c r="D10" s="24"/>
      <c r="E10" s="24"/>
      <c r="F10" s="24"/>
      <c r="G10" s="13" t="s">
        <v>19</v>
      </c>
      <c r="H10" s="21"/>
      <c r="I10" s="22"/>
      <c r="J10" s="23"/>
    </row>
    <row r="11" spans="1:10" x14ac:dyDescent="0.2">
      <c r="A11" s="7" t="s">
        <v>24</v>
      </c>
      <c r="B11" s="24">
        <v>-31811.38</v>
      </c>
      <c r="C11" s="24"/>
      <c r="D11" s="24">
        <v>-31811.38</v>
      </c>
      <c r="E11" s="24"/>
      <c r="F11" s="24">
        <f t="shared" si="1"/>
        <v>100</v>
      </c>
      <c r="G11" s="13" t="s">
        <v>19</v>
      </c>
      <c r="H11" s="21"/>
      <c r="I11" s="22"/>
      <c r="J11" s="23"/>
    </row>
    <row r="12" spans="1:10" x14ac:dyDescent="0.2">
      <c r="A12" s="9" t="s">
        <v>25</v>
      </c>
      <c r="B12" s="24">
        <v>-2736.05</v>
      </c>
      <c r="C12" s="24"/>
      <c r="D12" s="24">
        <v>-6659.69</v>
      </c>
      <c r="E12" s="24">
        <f t="shared" si="0"/>
        <v>3923.6399999999994</v>
      </c>
      <c r="F12" s="24">
        <f t="shared" si="1"/>
        <v>243.40527402642493</v>
      </c>
      <c r="G12" s="13" t="s">
        <v>19</v>
      </c>
      <c r="H12" s="21"/>
      <c r="I12" s="22"/>
      <c r="J12" s="23"/>
    </row>
    <row r="13" spans="1:10" x14ac:dyDescent="0.2">
      <c r="A13" s="2" t="s">
        <v>27</v>
      </c>
      <c r="B13" s="20">
        <f>SUM(B14:B17)</f>
        <v>0</v>
      </c>
      <c r="C13" s="20">
        <f>SUM(C14:C17)</f>
        <v>0</v>
      </c>
      <c r="D13" s="20">
        <f>SUM(D14:D17)</f>
        <v>424055.70999999973</v>
      </c>
      <c r="E13" s="20">
        <f t="shared" si="0"/>
        <v>-424055.70999999973</v>
      </c>
      <c r="F13" s="20"/>
      <c r="G13" s="13" t="s">
        <v>19</v>
      </c>
      <c r="H13" s="21"/>
      <c r="I13" s="22"/>
      <c r="J13" s="23"/>
    </row>
    <row r="14" spans="1:10" x14ac:dyDescent="0.2">
      <c r="A14" s="7" t="s">
        <v>28</v>
      </c>
      <c r="B14" s="24">
        <v>440000</v>
      </c>
      <c r="C14" s="24"/>
      <c r="D14" s="24">
        <v>193802.29</v>
      </c>
      <c r="E14" s="24">
        <f t="shared" si="0"/>
        <v>246197.71</v>
      </c>
      <c r="F14" s="24">
        <f t="shared" si="1"/>
        <v>44.045975000000006</v>
      </c>
      <c r="G14" s="13" t="s">
        <v>19</v>
      </c>
      <c r="H14" s="21"/>
      <c r="I14" s="22"/>
      <c r="J14" s="23"/>
    </row>
    <row r="15" spans="1:10" x14ac:dyDescent="0.2">
      <c r="A15" s="7" t="s">
        <v>29</v>
      </c>
      <c r="B15" s="24"/>
      <c r="C15" s="24"/>
      <c r="D15" s="24">
        <v>186896.97</v>
      </c>
      <c r="E15" s="24">
        <f t="shared" si="0"/>
        <v>-186896.97</v>
      </c>
      <c r="F15" s="24"/>
      <c r="G15" s="13" t="s">
        <v>19</v>
      </c>
      <c r="H15" s="21"/>
      <c r="I15" s="22"/>
      <c r="J15" s="23"/>
    </row>
    <row r="16" spans="1:10" x14ac:dyDescent="0.2">
      <c r="A16" s="7" t="s">
        <v>30</v>
      </c>
      <c r="B16" s="24"/>
      <c r="C16" s="24"/>
      <c r="D16" s="24">
        <v>1810114.25</v>
      </c>
      <c r="E16" s="24">
        <f t="shared" si="0"/>
        <v>-1810114.25</v>
      </c>
      <c r="F16" s="24"/>
      <c r="G16" s="13" t="s">
        <v>19</v>
      </c>
      <c r="H16" s="21"/>
      <c r="I16" s="22"/>
      <c r="J16" s="23"/>
    </row>
    <row r="17" spans="1:10" x14ac:dyDescent="0.2">
      <c r="A17" s="7" t="s">
        <v>31</v>
      </c>
      <c r="B17" s="24">
        <v>-440000</v>
      </c>
      <c r="C17" s="24"/>
      <c r="D17" s="24">
        <v>-1766757.8</v>
      </c>
      <c r="E17" s="24">
        <f t="shared" si="0"/>
        <v>1326757.8</v>
      </c>
      <c r="F17" s="24"/>
      <c r="G17" s="13" t="s">
        <v>19</v>
      </c>
      <c r="H17" s="21"/>
      <c r="I17" s="22"/>
      <c r="J17" s="23"/>
    </row>
    <row r="18" spans="1:10" x14ac:dyDescent="0.2">
      <c r="A18" s="25" t="s">
        <v>32</v>
      </c>
      <c r="B18" s="20">
        <f>B19</f>
        <v>2736.05</v>
      </c>
      <c r="C18" s="20">
        <f>C19</f>
        <v>0</v>
      </c>
      <c r="D18" s="20">
        <f>D19</f>
        <v>6659.69</v>
      </c>
      <c r="E18" s="20">
        <f t="shared" si="0"/>
        <v>-3923.6399999999994</v>
      </c>
      <c r="F18" s="20">
        <f t="shared" si="1"/>
        <v>243.40527402642493</v>
      </c>
      <c r="G18" s="13" t="s">
        <v>19</v>
      </c>
      <c r="H18" s="21"/>
      <c r="I18" s="22"/>
      <c r="J18" s="23"/>
    </row>
    <row r="19" spans="1:10" x14ac:dyDescent="0.2">
      <c r="A19" s="9" t="s">
        <v>34</v>
      </c>
      <c r="B19" s="24">
        <v>2736.05</v>
      </c>
      <c r="C19" s="24"/>
      <c r="D19" s="24">
        <v>6659.69</v>
      </c>
      <c r="E19" s="24">
        <f t="shared" si="0"/>
        <v>-3923.6399999999994</v>
      </c>
      <c r="F19" s="24">
        <f t="shared" si="1"/>
        <v>243.40527402642493</v>
      </c>
      <c r="G19" s="13" t="s">
        <v>19</v>
      </c>
      <c r="H19" s="22"/>
      <c r="I19" s="22"/>
      <c r="J19" s="23"/>
    </row>
    <row r="20" spans="1:10" x14ac:dyDescent="0.2">
      <c r="A20" s="2" t="s">
        <v>35</v>
      </c>
      <c r="B20" s="20">
        <f>B18+B13+B8+B7</f>
        <v>-2145355.1800000002</v>
      </c>
      <c r="C20" s="20">
        <f>C18+C13+C8+C7</f>
        <v>0</v>
      </c>
      <c r="D20" s="20">
        <f>D18+D13+D8+D7</f>
        <v>-1721004.6200000003</v>
      </c>
      <c r="E20" s="20">
        <f t="shared" si="0"/>
        <v>-424350.55999999982</v>
      </c>
      <c r="F20" s="20">
        <f t="shared" si="1"/>
        <v>80.220032377109703</v>
      </c>
      <c r="G20" s="13" t="s">
        <v>19</v>
      </c>
      <c r="H20" s="22"/>
      <c r="I20" s="22"/>
      <c r="J20" s="23"/>
    </row>
    <row r="21" spans="1:10" x14ac:dyDescent="0.2">
      <c r="A21" s="25" t="s">
        <v>36</v>
      </c>
      <c r="B21" s="20"/>
      <c r="C21" s="20">
        <f>SUM(C22:C24)</f>
        <v>0</v>
      </c>
      <c r="D21" s="20">
        <f>SUM(D22:D24)</f>
        <v>-255.75</v>
      </c>
      <c r="E21" s="20">
        <f t="shared" si="0"/>
        <v>255.75</v>
      </c>
      <c r="F21" s="20"/>
      <c r="G21" s="13" t="s">
        <v>19</v>
      </c>
      <c r="H21" s="21"/>
      <c r="I21" s="22"/>
      <c r="J21" s="23"/>
    </row>
    <row r="22" spans="1:10" x14ac:dyDescent="0.2">
      <c r="A22" s="7" t="s">
        <v>37</v>
      </c>
      <c r="B22" s="24"/>
      <c r="C22" s="24"/>
      <c r="D22" s="24"/>
      <c r="E22" s="24"/>
      <c r="F22" s="24"/>
      <c r="G22" s="13" t="s">
        <v>19</v>
      </c>
      <c r="H22" s="21"/>
      <c r="I22" s="22"/>
      <c r="J22" s="23"/>
    </row>
    <row r="23" spans="1:10" x14ac:dyDescent="0.2">
      <c r="A23" s="7" t="s">
        <v>38</v>
      </c>
      <c r="B23" s="24"/>
      <c r="C23" s="24"/>
      <c r="D23" s="24">
        <v>-255.75</v>
      </c>
      <c r="E23" s="24">
        <f t="shared" si="0"/>
        <v>255.75</v>
      </c>
      <c r="F23" s="24"/>
      <c r="G23" s="13" t="s">
        <v>19</v>
      </c>
      <c r="H23" s="21"/>
      <c r="I23" s="22"/>
      <c r="J23" s="23"/>
    </row>
    <row r="24" spans="1:10" x14ac:dyDescent="0.2">
      <c r="A24" s="7" t="s">
        <v>39</v>
      </c>
      <c r="B24" s="24"/>
      <c r="C24" s="24"/>
      <c r="D24" s="24"/>
      <c r="E24" s="24">
        <f t="shared" si="0"/>
        <v>0</v>
      </c>
      <c r="F24" s="24"/>
      <c r="G24" s="13" t="s">
        <v>19</v>
      </c>
      <c r="H24" s="21"/>
      <c r="I24" s="22"/>
      <c r="J24" s="23"/>
    </row>
    <row r="25" spans="1:10" x14ac:dyDescent="0.2">
      <c r="A25" s="25" t="s">
        <v>40</v>
      </c>
      <c r="B25" s="20"/>
      <c r="C25" s="20">
        <f>C26</f>
        <v>0</v>
      </c>
      <c r="D25" s="20">
        <f>D26</f>
        <v>0</v>
      </c>
      <c r="E25" s="20"/>
      <c r="F25" s="24"/>
      <c r="G25" s="13" t="s">
        <v>19</v>
      </c>
      <c r="H25" s="21"/>
      <c r="I25" s="22"/>
      <c r="J25" s="23"/>
    </row>
    <row r="26" spans="1:10" x14ac:dyDescent="0.2">
      <c r="A26" s="7" t="s">
        <v>39</v>
      </c>
      <c r="B26" s="24"/>
      <c r="C26" s="24"/>
      <c r="D26" s="24"/>
      <c r="E26" s="20"/>
      <c r="F26" s="24"/>
      <c r="G26" s="13" t="s">
        <v>19</v>
      </c>
      <c r="H26" s="21"/>
      <c r="I26" s="22"/>
      <c r="J26" s="23"/>
    </row>
    <row r="27" spans="1:10" x14ac:dyDescent="0.2">
      <c r="A27" s="25" t="s">
        <v>41</v>
      </c>
      <c r="B27" s="20">
        <f>B25+B21</f>
        <v>0</v>
      </c>
      <c r="C27" s="20">
        <f>C25+C21</f>
        <v>0</v>
      </c>
      <c r="D27" s="20">
        <f>D25+D21</f>
        <v>-255.75</v>
      </c>
      <c r="E27" s="20">
        <f t="shared" si="0"/>
        <v>255.75</v>
      </c>
      <c r="F27" s="20"/>
      <c r="G27" s="13" t="s">
        <v>19</v>
      </c>
      <c r="H27" s="21"/>
      <c r="I27" s="22"/>
      <c r="J27" s="23"/>
    </row>
    <row r="28" spans="1:10" x14ac:dyDescent="0.2">
      <c r="A28" s="25" t="s">
        <v>42</v>
      </c>
      <c r="B28" s="20">
        <f>B29</f>
        <v>2165867</v>
      </c>
      <c r="C28" s="20"/>
      <c r="D28" s="20">
        <f>D29</f>
        <v>2165867</v>
      </c>
      <c r="E28" s="20"/>
      <c r="F28" s="20">
        <f t="shared" si="1"/>
        <v>100</v>
      </c>
      <c r="G28" s="13" t="s">
        <v>19</v>
      </c>
      <c r="H28" s="21"/>
      <c r="I28" s="22"/>
      <c r="J28" s="23"/>
    </row>
    <row r="29" spans="1:10" x14ac:dyDescent="0.2">
      <c r="A29" s="7" t="s">
        <v>44</v>
      </c>
      <c r="B29" s="24">
        <v>2165867</v>
      </c>
      <c r="C29" s="24"/>
      <c r="D29" s="24">
        <v>2165867</v>
      </c>
      <c r="E29" s="20"/>
      <c r="F29" s="24">
        <f t="shared" si="1"/>
        <v>100</v>
      </c>
      <c r="G29" s="13" t="s">
        <v>19</v>
      </c>
      <c r="H29" s="21"/>
      <c r="I29" s="22"/>
      <c r="J29" s="23"/>
    </row>
    <row r="30" spans="1:10" x14ac:dyDescent="0.2">
      <c r="A30" s="25" t="s">
        <v>45</v>
      </c>
      <c r="B30" s="20"/>
      <c r="C30" s="20">
        <f>C31</f>
        <v>0</v>
      </c>
      <c r="D30" s="20">
        <f>D31</f>
        <v>20348.09</v>
      </c>
      <c r="E30" s="20">
        <f t="shared" si="0"/>
        <v>-20348.09</v>
      </c>
      <c r="F30" s="20"/>
      <c r="G30" s="13" t="s">
        <v>19</v>
      </c>
      <c r="H30" s="21"/>
      <c r="I30" s="22"/>
      <c r="J30" s="23"/>
    </row>
    <row r="31" spans="1:10" x14ac:dyDescent="0.2">
      <c r="A31" s="7" t="s">
        <v>62</v>
      </c>
      <c r="B31" s="24"/>
      <c r="C31" s="24"/>
      <c r="D31" s="24">
        <v>20348.09</v>
      </c>
      <c r="E31" s="24">
        <f t="shared" si="0"/>
        <v>-20348.09</v>
      </c>
      <c r="F31" s="24"/>
      <c r="G31" s="13" t="s">
        <v>19</v>
      </c>
      <c r="H31" s="21"/>
      <c r="I31" s="22"/>
      <c r="J31" s="23"/>
    </row>
    <row r="32" spans="1:10" x14ac:dyDescent="0.2">
      <c r="A32" s="2" t="s">
        <v>48</v>
      </c>
      <c r="B32" s="20">
        <f>B28+B30</f>
        <v>2165867</v>
      </c>
      <c r="C32" s="20">
        <f>C28+C30</f>
        <v>0</v>
      </c>
      <c r="D32" s="20">
        <f>D28+D30</f>
        <v>2186215.09</v>
      </c>
      <c r="E32" s="20">
        <f t="shared" si="0"/>
        <v>-20348.089999999851</v>
      </c>
      <c r="F32" s="20">
        <f t="shared" si="1"/>
        <v>100.93948935922658</v>
      </c>
      <c r="G32" s="13" t="s">
        <v>19</v>
      </c>
      <c r="H32" s="21"/>
      <c r="I32" s="22"/>
      <c r="J32" s="23"/>
    </row>
    <row r="33" spans="1:10" x14ac:dyDescent="0.2">
      <c r="A33" s="2" t="s">
        <v>49</v>
      </c>
      <c r="B33" s="20">
        <f>B32+B27+B20</f>
        <v>20511.819999999832</v>
      </c>
      <c r="C33" s="20">
        <f>C32+C27+C20</f>
        <v>0</v>
      </c>
      <c r="D33" s="20">
        <f>D32+D27+D20</f>
        <v>464954.71999999951</v>
      </c>
      <c r="E33" s="20">
        <f t="shared" si="0"/>
        <v>-444442.89999999967</v>
      </c>
      <c r="F33" s="20">
        <f t="shared" si="1"/>
        <v>2266.7648214541823</v>
      </c>
      <c r="G33" s="13" t="s">
        <v>19</v>
      </c>
      <c r="H33" s="22"/>
      <c r="I33" s="22"/>
      <c r="J33" s="23"/>
    </row>
    <row r="34" spans="1:10" x14ac:dyDescent="0.2">
      <c r="A34" s="9" t="s">
        <v>50</v>
      </c>
      <c r="B34" s="24">
        <v>1021308.11</v>
      </c>
      <c r="C34" s="24"/>
      <c r="D34" s="24">
        <v>1020247.08</v>
      </c>
      <c r="E34" s="24">
        <f t="shared" si="0"/>
        <v>1061.0300000000279</v>
      </c>
      <c r="F34" s="24">
        <f t="shared" si="1"/>
        <v>99.896110684952845</v>
      </c>
      <c r="G34" s="13" t="s">
        <v>19</v>
      </c>
      <c r="H34" s="22"/>
      <c r="I34" s="22"/>
      <c r="J34" s="23"/>
    </row>
    <row r="35" spans="1:10" x14ac:dyDescent="0.2">
      <c r="A35" s="9" t="s">
        <v>51</v>
      </c>
      <c r="B35" s="24">
        <v>1041819.93</v>
      </c>
      <c r="C35" s="24"/>
      <c r="D35" s="24">
        <v>1485201.8</v>
      </c>
      <c r="E35" s="24">
        <f t="shared" si="0"/>
        <v>-443381.87</v>
      </c>
      <c r="F35" s="24">
        <f t="shared" si="1"/>
        <v>142.55839778377054</v>
      </c>
      <c r="G35" s="13" t="s">
        <v>19</v>
      </c>
      <c r="H35" s="22"/>
      <c r="I35" s="22"/>
      <c r="J35" s="23"/>
    </row>
    <row r="37" spans="1:10" x14ac:dyDescent="0.2">
      <c r="A37" s="41" t="s">
        <v>52</v>
      </c>
      <c r="B37" s="40"/>
      <c r="C37" s="40"/>
      <c r="D37" s="40"/>
      <c r="E37" s="40"/>
      <c r="F37" s="40"/>
      <c r="G37" s="40"/>
      <c r="H37" s="40"/>
      <c r="I37" s="40"/>
      <c r="J37" s="40"/>
    </row>
    <row r="38" spans="1:10" x14ac:dyDescent="0.2">
      <c r="A38" s="41" t="s">
        <v>53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 x14ac:dyDescent="0.2">
      <c r="A39" s="41" t="s">
        <v>54</v>
      </c>
      <c r="B39" s="41"/>
      <c r="C39" s="42"/>
      <c r="D39" s="42"/>
      <c r="E39" s="42"/>
      <c r="F39" s="42"/>
      <c r="G39" s="42"/>
      <c r="H39" s="42"/>
      <c r="I39" s="42"/>
      <c r="J39" s="42"/>
    </row>
    <row r="40" spans="1:10" x14ac:dyDescent="0.2">
      <c r="A40" s="41" t="s">
        <v>55</v>
      </c>
      <c r="B40" s="42"/>
      <c r="C40" s="42"/>
      <c r="D40" s="42"/>
      <c r="E40" s="42"/>
      <c r="F40" s="42"/>
      <c r="G40" s="42"/>
      <c r="H40" s="42"/>
      <c r="I40" s="42"/>
      <c r="J40" s="30"/>
    </row>
    <row r="41" spans="1:10" x14ac:dyDescent="0.2">
      <c r="A41" s="41" t="s">
        <v>65</v>
      </c>
      <c r="B41" s="42"/>
      <c r="C41" s="42"/>
      <c r="D41" s="42"/>
      <c r="E41" s="42"/>
      <c r="F41" s="42"/>
      <c r="G41" s="42"/>
      <c r="H41" s="42"/>
      <c r="I41" s="42"/>
      <c r="J41" s="30"/>
    </row>
    <row r="42" spans="1:10" x14ac:dyDescent="0.2">
      <c r="A42" s="40" t="s">
        <v>56</v>
      </c>
      <c r="B42" s="40"/>
      <c r="C42" s="40"/>
      <c r="D42" s="40"/>
      <c r="E42" s="40"/>
      <c r="F42" s="40"/>
      <c r="G42" s="40"/>
      <c r="H42" s="40"/>
      <c r="I42" s="40"/>
      <c r="J42" s="30"/>
    </row>
  </sheetData>
  <mergeCells count="15">
    <mergeCell ref="A1:J1"/>
    <mergeCell ref="A42:I42"/>
    <mergeCell ref="I3:J3"/>
    <mergeCell ref="C4:C5"/>
    <mergeCell ref="D4:D5"/>
    <mergeCell ref="E4:E5"/>
    <mergeCell ref="F4:F6"/>
    <mergeCell ref="G4:G6"/>
    <mergeCell ref="H4:H6"/>
    <mergeCell ref="I4:J6"/>
    <mergeCell ref="A37:J37"/>
    <mergeCell ref="A38:J38"/>
    <mergeCell ref="A39:J39"/>
    <mergeCell ref="A40:I40"/>
    <mergeCell ref="A41:I41"/>
  </mergeCells>
  <pageMargins left="1.1023622047244095" right="0.70866141732283472" top="1.3385826771653544" bottom="0.74803149606299213" header="0.31496062992125984" footer="0.31496062992125984"/>
  <pageSetup paperSize="9" scale="52" orientation="portrait" r:id="rId1"/>
  <headerFooter>
    <oddHeader>&amp;L&amp;G&amp;R&amp;G</oddHeader>
    <oddFooter>&amp;RPägina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7F6BD03CA45645A0C985FE5308237D" ma:contentTypeVersion="13" ma:contentTypeDescription="Crear nuevo documento." ma:contentTypeScope="" ma:versionID="b2b56c5bf8f4c162a1437ac493e6ab51">
  <xsd:schema xmlns:xsd="http://www.w3.org/2001/XMLSchema" xmlns:xs="http://www.w3.org/2001/XMLSchema" xmlns:p="http://schemas.microsoft.com/office/2006/metadata/properties" xmlns:ns2="3f8b1cd9-b357-4b61-b774-33ef1df76220" xmlns:ns3="1f7b78ec-407b-4c9e-8b8c-024072c43166" targetNamespace="http://schemas.microsoft.com/office/2006/metadata/properties" ma:root="true" ma:fieldsID="2f2cd803228eede2912afc5d550d7a7b" ns2:_="" ns3:_="">
    <xsd:import namespace="3f8b1cd9-b357-4b61-b774-33ef1df76220"/>
    <xsd:import namespace="1f7b78ec-407b-4c9e-8b8c-024072c431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b1cd9-b357-4b61-b774-33ef1df7622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b78ec-407b-4c9e-8b8c-024072c43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8b1cd9-b357-4b61-b774-33ef1df76220">PROMOTUR-29-3781</_dlc_DocId>
    <_dlc_DocIdUrl xmlns="3f8b1cd9-b357-4b61-b774-33ef1df76220">
      <Url>https://promotur.sharepoint.com/departamentos/informatica/_layouts/15/DocIdRedir.aspx?ID=PROMOTUR-29-3781</Url>
      <Description>PROMOTUR-29-3781</Description>
    </_dlc_DocIdUrl>
  </documentManagement>
</p:properties>
</file>

<file path=customXml/itemProps1.xml><?xml version="1.0" encoding="utf-8"?>
<ds:datastoreItem xmlns:ds="http://schemas.openxmlformats.org/officeDocument/2006/customXml" ds:itemID="{A2A9BC9D-5E42-4312-A3E7-F4295E06C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8b1cd9-b357-4b61-b774-33ef1df76220"/>
    <ds:schemaRef ds:uri="1f7b78ec-407b-4c9e-8b8c-024072c43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0EC1FB-49BD-4D60-8167-08022E9AB88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271756B-C55E-4414-B213-33CE705717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238653-8E77-427C-A84D-9208D1A6CCEC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1f7b78ec-407b-4c9e-8b8c-024072c43166"/>
    <ds:schemaRef ds:uri="http://schemas.microsoft.com/office/infopath/2007/PartnerControls"/>
    <ds:schemaRef ds:uri="3f8b1cd9-b357-4b61-b774-33ef1df762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García-Tuñón Rodríguez</dc:creator>
  <cp:keywords/>
  <dc:description/>
  <cp:lastModifiedBy>Luis</cp:lastModifiedBy>
  <cp:revision/>
  <cp:lastPrinted>2022-06-16T11:00:49Z</cp:lastPrinted>
  <dcterms:created xsi:type="dcterms:W3CDTF">2015-06-05T18:19:34Z</dcterms:created>
  <dcterms:modified xsi:type="dcterms:W3CDTF">2022-06-16T11:01:58Z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0x010100FB7F6BD03CA45645A0C985FE5308237D</vt:lpwstr>
  </property>
  <property fmtid="{D5CDD505-2E9C-101B-9397-08002B2CF9AE}" pid="3" name="_dlc_DocIdItemGuid">
    <vt:lpwstr>c70d5bd4-3312-4435-b266-c3944ac3c032</vt:lpwstr>
  </property>
</Properties>
</file>